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drawings/drawing3.xml" ContentType="application/vnd.openxmlformats-officedocument.drawing+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autoCompressPictures="0" defaultThemeVersion="124226"/>
  <mc:AlternateContent xmlns:mc="http://schemas.openxmlformats.org/markup-compatibility/2006">
    <mc:Choice Requires="x15">
      <x15ac:absPath xmlns:x15ac="http://schemas.microsoft.com/office/spreadsheetml/2010/11/ac" url="C:\Users\csandoval\OneDrive - United Nations\1 UN_2019\3. PlanbarometroSubnacionalV2019\"/>
    </mc:Choice>
  </mc:AlternateContent>
  <xr:revisionPtr revIDLastSave="5" documentId="8_{1B0B54A2-05A5-4D36-98AF-7EF7E6B69109}" xr6:coauthVersionLast="45" xr6:coauthVersionMax="45" xr10:uidLastSave="{BF78A45B-16E9-4A47-A728-7A5CADB3EECF}"/>
  <bookViews>
    <workbookView xWindow="-120" yWindow="-120" windowWidth="29040" windowHeight="15840" tabRatio="536" firstSheet="1" activeTab="1" xr2:uid="{F78343D8-86BA-4D26-85F2-0236DA2DCDB6}"/>
  </bookViews>
  <sheets>
    <sheet name="Configuracion" sheetId="8" state="hidden" r:id="rId1"/>
    <sheet name="Criterios" sheetId="1" r:id="rId2"/>
    <sheet name="Procesos" sheetId="2" r:id="rId3"/>
    <sheet name="Graficos" sheetId="3" r:id="rId4"/>
    <sheet name="Alertas" sheetId="4" r:id="rId5"/>
    <sheet name="Sheet2" sheetId="10" r:id="rId6"/>
    <sheet name="metadatos" sheetId="5" state="hidden" r:id="rId7"/>
  </sheets>
  <definedNames>
    <definedName name="_xlnm._FilterDatabase" localSheetId="2" hidden="1">Procesos!$D$1:$D$33</definedName>
    <definedName name="_xlnm.Print_Area" localSheetId="1">Criterios!$A$1:$AX$176</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91" i="2" l="1"/>
  <c r="W51" i="1"/>
  <c r="R3" i="4" l="1"/>
  <c r="R17" i="4"/>
  <c r="R13" i="4"/>
  <c r="R10" i="4"/>
  <c r="R6" i="4"/>
  <c r="W150" i="1" l="1"/>
  <c r="X150" i="1" s="1"/>
  <c r="Y150" i="1" s="1"/>
  <c r="E28" i="2" s="1"/>
  <c r="C85" i="2" s="1"/>
  <c r="W2" i="1"/>
  <c r="R10" i="1" l="1"/>
  <c r="R2" i="1"/>
  <c r="S2" i="1" l="1"/>
  <c r="S3" i="1"/>
  <c r="S4" i="1"/>
  <c r="S5" i="1"/>
  <c r="S6" i="1"/>
  <c r="S7" i="1"/>
  <c r="S8" i="1"/>
  <c r="S9" i="1"/>
  <c r="I37" i="4" l="1"/>
  <c r="AX44" i="4"/>
  <c r="AU44" i="4"/>
  <c r="AR44" i="4"/>
  <c r="AO44" i="4"/>
  <c r="AL44" i="4"/>
  <c r="AI44" i="4"/>
  <c r="AF44" i="4"/>
  <c r="G4" i="4"/>
  <c r="G5" i="4"/>
  <c r="G7" i="4"/>
  <c r="G8" i="4"/>
  <c r="G10" i="4"/>
  <c r="G11" i="4"/>
  <c r="G12" i="4"/>
  <c r="G14" i="4"/>
  <c r="G15" i="4"/>
  <c r="G17" i="4"/>
  <c r="G18" i="4"/>
  <c r="G19" i="4"/>
  <c r="G20" i="4"/>
  <c r="G21" i="4"/>
  <c r="W114" i="1"/>
  <c r="X114" i="1" s="1"/>
  <c r="W172" i="1"/>
  <c r="X172" i="1" s="1"/>
  <c r="W177" i="1"/>
  <c r="X177" i="1" s="1"/>
  <c r="W167" i="1"/>
  <c r="X167" i="1" s="1"/>
  <c r="W161" i="1"/>
  <c r="X161" i="1" s="1"/>
  <c r="W156" i="1"/>
  <c r="X156" i="1" s="1"/>
  <c r="W145" i="1"/>
  <c r="X145" i="1" s="1"/>
  <c r="W141" i="1"/>
  <c r="X141" i="1" s="1"/>
  <c r="W137" i="1"/>
  <c r="X137" i="1" s="1"/>
  <c r="W129" i="1"/>
  <c r="X129" i="1" s="1"/>
  <c r="W124" i="1"/>
  <c r="X124" i="1" s="1"/>
  <c r="W119" i="1"/>
  <c r="X119" i="1" s="1"/>
  <c r="W107" i="1"/>
  <c r="X107" i="1" s="1"/>
  <c r="W103" i="1"/>
  <c r="X103" i="1" s="1"/>
  <c r="W97" i="1"/>
  <c r="X97" i="1" s="1"/>
  <c r="W92" i="1"/>
  <c r="X92" i="1" s="1"/>
  <c r="W88" i="1"/>
  <c r="X88" i="1" s="1"/>
  <c r="W82" i="1"/>
  <c r="X82" i="1" s="1"/>
  <c r="W76" i="1"/>
  <c r="X76" i="1" s="1"/>
  <c r="W70" i="1"/>
  <c r="X70" i="1" s="1"/>
  <c r="W66" i="1"/>
  <c r="X66" i="1" s="1"/>
  <c r="W59" i="1"/>
  <c r="X59" i="1" s="1"/>
  <c r="W55" i="1"/>
  <c r="X55" i="1" s="1"/>
  <c r="X51" i="1"/>
  <c r="W38" i="1"/>
  <c r="X38" i="1" s="1"/>
  <c r="W31" i="1"/>
  <c r="X31" i="1" s="1"/>
  <c r="W26" i="1"/>
  <c r="X26" i="1" s="1"/>
  <c r="W20" i="1"/>
  <c r="X20" i="1" s="1"/>
  <c r="W14" i="1"/>
  <c r="X14" i="1" s="1"/>
  <c r="W10" i="1"/>
  <c r="X10" i="1" s="1"/>
  <c r="AC129" i="1" l="1"/>
  <c r="Y129" i="1"/>
  <c r="E24" i="2" s="1"/>
  <c r="AC156" i="1"/>
  <c r="Y156" i="1"/>
  <c r="E29" i="2" s="1"/>
  <c r="AC114" i="1"/>
  <c r="Y114" i="1"/>
  <c r="E21" i="2" s="1"/>
  <c r="AC97" i="1"/>
  <c r="Y97" i="1"/>
  <c r="E18" i="2" s="1"/>
  <c r="AC51" i="1"/>
  <c r="Y50" i="1"/>
  <c r="E9" i="2" s="1"/>
  <c r="C66" i="2" s="1"/>
  <c r="AC124" i="1"/>
  <c r="Y124" i="1"/>
  <c r="E23" i="2" s="1"/>
  <c r="AC26" i="1"/>
  <c r="Y26" i="1"/>
  <c r="E6" i="2" s="1"/>
  <c r="AC55" i="1"/>
  <c r="Y55" i="1"/>
  <c r="E10" i="2" s="1"/>
  <c r="AC92" i="1"/>
  <c r="Y92" i="1"/>
  <c r="E17" i="2" s="1"/>
  <c r="C74" i="2" s="1"/>
  <c r="AC10" i="1"/>
  <c r="Y10" i="1"/>
  <c r="E3" i="2" s="1"/>
  <c r="C60" i="2" s="1"/>
  <c r="AC59" i="1"/>
  <c r="Y59" i="1"/>
  <c r="E11" i="2" s="1"/>
  <c r="C68" i="2" s="1"/>
  <c r="AC137" i="1"/>
  <c r="Y137" i="1"/>
  <c r="E25" i="2" s="1"/>
  <c r="AC20" i="1"/>
  <c r="Y20" i="1"/>
  <c r="E5" i="2" s="1"/>
  <c r="AC66" i="1"/>
  <c r="Y66" i="1"/>
  <c r="E12" i="2" s="1"/>
  <c r="AC119" i="1"/>
  <c r="Y119" i="1"/>
  <c r="E22" i="2" s="1"/>
  <c r="AC14" i="1"/>
  <c r="Y14" i="1"/>
  <c r="E4" i="2" s="1"/>
  <c r="AC172" i="1"/>
  <c r="Y172" i="1"/>
  <c r="E32" i="2" s="1"/>
  <c r="AC70" i="1"/>
  <c r="Y70" i="1"/>
  <c r="E13" i="2" s="1"/>
  <c r="AC103" i="1"/>
  <c r="Y103" i="1"/>
  <c r="E19" i="2" s="1"/>
  <c r="AC161" i="1"/>
  <c r="Y161" i="1"/>
  <c r="E30" i="2" s="1"/>
  <c r="C87" i="2" s="1"/>
  <c r="AC76" i="1"/>
  <c r="Y76" i="1"/>
  <c r="E14" i="2" s="1"/>
  <c r="AC141" i="1"/>
  <c r="Y141" i="1"/>
  <c r="E26" i="2" s="1"/>
  <c r="AC167" i="1"/>
  <c r="Y167" i="1"/>
  <c r="E31" i="2" s="1"/>
  <c r="C88" i="2" s="1"/>
  <c r="AC31" i="1"/>
  <c r="Y31" i="1"/>
  <c r="E7" i="2" s="1"/>
  <c r="H7" i="2" s="1"/>
  <c r="E38" i="2" s="1"/>
  <c r="AC82" i="1"/>
  <c r="Y82" i="1"/>
  <c r="E15" i="2" s="1"/>
  <c r="AC107" i="1"/>
  <c r="Y107" i="1"/>
  <c r="E20" i="2" s="1"/>
  <c r="AC145" i="1"/>
  <c r="Y145" i="1"/>
  <c r="E27" i="2" s="1"/>
  <c r="AC177" i="1"/>
  <c r="Y177" i="1"/>
  <c r="E33" i="2" s="1"/>
  <c r="AC88" i="1"/>
  <c r="Y88" i="1"/>
  <c r="E16" i="2" s="1"/>
  <c r="C73" i="2" s="1"/>
  <c r="AC38" i="1"/>
  <c r="Y38" i="1"/>
  <c r="E8" i="2" s="1"/>
  <c r="X2" i="1"/>
  <c r="H18" i="2" l="1"/>
  <c r="E39" i="2" s="1"/>
  <c r="D15" i="4"/>
  <c r="H29" i="2"/>
  <c r="E41" i="2" s="1"/>
  <c r="C82" i="2"/>
  <c r="H25" i="2"/>
  <c r="E40" i="2" s="1"/>
  <c r="C89" i="2"/>
  <c r="C75" i="2"/>
  <c r="C67" i="2"/>
  <c r="D7" i="4"/>
  <c r="C63" i="2"/>
  <c r="D3" i="4"/>
  <c r="C69" i="2"/>
  <c r="D10" i="4"/>
  <c r="C76" i="2"/>
  <c r="D5" i="4"/>
  <c r="C78" i="2"/>
  <c r="D11" i="4"/>
  <c r="C84" i="2"/>
  <c r="D6" i="4"/>
  <c r="C81" i="2"/>
  <c r="D14" i="4"/>
  <c r="D12" i="4"/>
  <c r="C77" i="2"/>
  <c r="D9" i="4"/>
  <c r="C64" i="2"/>
  <c r="D4" i="4"/>
  <c r="C90" i="2"/>
  <c r="C86" i="2"/>
  <c r="D21" i="4"/>
  <c r="C83" i="2"/>
  <c r="C80" i="2"/>
  <c r="C79" i="2"/>
  <c r="C72" i="2"/>
  <c r="C71" i="2"/>
  <c r="C70" i="2"/>
  <c r="C62" i="2"/>
  <c r="D13" i="4"/>
  <c r="C61" i="2"/>
  <c r="D18" i="4"/>
  <c r="C65" i="2"/>
  <c r="D16" i="4"/>
  <c r="D20" i="4"/>
  <c r="D19" i="4"/>
  <c r="D17" i="4"/>
  <c r="D8" i="4"/>
  <c r="G7" i="2"/>
  <c r="D38" i="2" s="1"/>
  <c r="G25" i="2"/>
  <c r="D40" i="2" s="1"/>
  <c r="G18" i="2"/>
  <c r="D39" i="2" s="1"/>
  <c r="AC2" i="1"/>
  <c r="Y2" i="1"/>
  <c r="E2" i="2" s="1"/>
  <c r="H2" i="2" s="1"/>
  <c r="E37" i="2" s="1"/>
  <c r="G29" i="2"/>
  <c r="D41" i="2" s="1"/>
  <c r="E3" i="4" l="1"/>
  <c r="G3" i="4" s="1"/>
  <c r="E13" i="4"/>
  <c r="E6" i="4"/>
  <c r="E16" i="4"/>
  <c r="E9" i="4"/>
  <c r="C59" i="2"/>
  <c r="D45" i="2" s="1"/>
  <c r="G2" i="2"/>
  <c r="D37" i="2" s="1"/>
  <c r="AH14" i="1"/>
  <c r="AH15" i="1"/>
  <c r="AH16" i="1"/>
  <c r="AH17" i="1"/>
  <c r="AH18" i="1"/>
  <c r="AH20" i="1"/>
  <c r="AH21" i="1"/>
  <c r="AH22" i="1"/>
  <c r="AH23" i="1"/>
  <c r="AH24" i="1"/>
  <c r="AH26" i="1"/>
  <c r="AH27" i="1"/>
  <c r="AH28" i="1"/>
  <c r="AH31" i="1"/>
  <c r="AH32" i="1"/>
  <c r="AH33" i="1"/>
  <c r="AH34" i="1"/>
  <c r="AH35" i="1"/>
  <c r="AH38" i="1"/>
  <c r="AH39" i="1"/>
  <c r="AH40" i="1"/>
  <c r="AH41" i="1"/>
  <c r="AH42" i="1"/>
  <c r="AH51" i="1"/>
  <c r="AH52" i="1"/>
  <c r="AH53" i="1"/>
  <c r="AH54" i="1"/>
  <c r="AH55" i="1"/>
  <c r="AH56" i="1"/>
  <c r="AH57" i="1"/>
  <c r="AH58" i="1"/>
  <c r="AH59" i="1"/>
  <c r="AH60" i="1"/>
  <c r="AH61" i="1"/>
  <c r="AH62" i="1"/>
  <c r="AH63" i="1"/>
  <c r="AH66" i="1"/>
  <c r="AH67" i="1"/>
  <c r="AH68" i="1"/>
  <c r="AH70" i="1"/>
  <c r="AH71" i="1"/>
  <c r="AH72" i="1"/>
  <c r="AH73" i="1"/>
  <c r="AH76" i="1"/>
  <c r="AH77" i="1"/>
  <c r="AH78" i="1"/>
  <c r="AH79" i="1"/>
  <c r="AH82" i="1"/>
  <c r="AH83" i="1"/>
  <c r="AH84" i="1"/>
  <c r="AH87" i="1"/>
  <c r="AH88" i="1"/>
  <c r="AH89" i="1"/>
  <c r="AH90" i="1"/>
  <c r="AH91" i="1"/>
  <c r="AH92" i="1"/>
  <c r="AH93" i="1"/>
  <c r="AH94" i="1"/>
  <c r="AH95" i="1"/>
  <c r="AH97" i="1"/>
  <c r="AH98" i="1"/>
  <c r="AH99" i="1"/>
  <c r="AH100" i="1"/>
  <c r="AH101" i="1"/>
  <c r="AH103" i="1"/>
  <c r="AH104" i="1"/>
  <c r="AH105" i="1"/>
  <c r="AH107" i="1"/>
  <c r="AH108" i="1"/>
  <c r="AH109" i="1"/>
  <c r="AH110" i="1"/>
  <c r="AH111" i="1"/>
  <c r="AH114" i="1"/>
  <c r="AH115" i="1"/>
  <c r="AH116" i="1"/>
  <c r="AH117" i="1"/>
  <c r="AH118" i="1"/>
  <c r="AH119" i="1"/>
  <c r="AH120" i="1"/>
  <c r="AH121" i="1"/>
  <c r="AH122" i="1"/>
  <c r="AH124" i="1"/>
  <c r="AH125" i="1"/>
  <c r="AH126" i="1"/>
  <c r="AH127" i="1"/>
  <c r="AH129" i="1"/>
  <c r="AH130" i="1"/>
  <c r="AH131" i="1"/>
  <c r="AH132" i="1"/>
  <c r="AH136" i="1"/>
  <c r="AH137" i="1"/>
  <c r="AH138" i="1"/>
  <c r="AH139" i="1"/>
  <c r="AH140" i="1"/>
  <c r="AH141" i="1"/>
  <c r="AH142" i="1"/>
  <c r="AH143" i="1"/>
  <c r="AH145" i="1"/>
  <c r="AH146" i="1"/>
  <c r="AH147" i="1"/>
  <c r="AH148" i="1"/>
  <c r="AH156" i="1"/>
  <c r="AH157" i="1"/>
  <c r="AH158" i="1"/>
  <c r="AH159" i="1"/>
  <c r="AH161" i="1"/>
  <c r="AH162" i="1"/>
  <c r="AH163" i="1"/>
  <c r="AH164" i="1"/>
  <c r="AH165" i="1"/>
  <c r="AH167" i="1"/>
  <c r="AH168" i="1"/>
  <c r="AH169" i="1"/>
  <c r="AH170" i="1"/>
  <c r="AH172" i="1"/>
  <c r="AH173" i="1"/>
  <c r="AH174" i="1"/>
  <c r="AH175" i="1"/>
  <c r="AH176" i="1"/>
  <c r="AH177" i="1"/>
  <c r="AH178" i="1"/>
  <c r="AH179" i="1"/>
  <c r="AH10" i="1"/>
  <c r="AH11" i="1"/>
  <c r="AH12" i="1"/>
  <c r="AH13" i="1"/>
  <c r="AH4" i="1"/>
  <c r="AH5" i="1"/>
  <c r="AH3" i="1"/>
  <c r="AH2" i="1"/>
  <c r="D46" i="2" l="1"/>
  <c r="D44" i="2"/>
  <c r="AI66" i="1"/>
  <c r="AY66" i="1" s="1"/>
  <c r="AI107" i="1"/>
  <c r="AY107" i="1" s="1"/>
  <c r="AI82" i="1"/>
  <c r="AY82" i="1" s="1"/>
  <c r="AI51" i="1"/>
  <c r="AY51" i="1" s="1"/>
  <c r="AI14" i="1"/>
  <c r="AY14" i="1" s="1"/>
  <c r="AI88" i="1"/>
  <c r="AY88" i="1" s="1"/>
  <c r="AI55" i="1"/>
  <c r="AY55" i="1" s="1"/>
  <c r="AI114" i="1"/>
  <c r="AY114" i="1" s="1"/>
  <c r="AI2" i="1"/>
  <c r="AY2" i="1" s="1"/>
  <c r="AI10" i="1"/>
  <c r="AY10" i="1" s="1"/>
  <c r="AI172" i="1"/>
  <c r="AY172" i="1" s="1"/>
  <c r="AI167" i="1"/>
  <c r="AY167" i="1" s="1"/>
  <c r="AI145" i="1"/>
  <c r="AY145" i="1" s="1"/>
  <c r="AI141" i="1"/>
  <c r="AY141" i="1" s="1"/>
  <c r="AI137" i="1"/>
  <c r="AY137" i="1" s="1"/>
  <c r="AI129" i="1"/>
  <c r="AY129" i="1" s="1"/>
  <c r="AI103" i="1"/>
  <c r="AY103" i="1" s="1"/>
  <c r="AI92" i="1"/>
  <c r="AY92" i="1" s="1"/>
  <c r="AI70" i="1"/>
  <c r="AY70" i="1" s="1"/>
  <c r="AI59" i="1"/>
  <c r="AY59" i="1" s="1"/>
  <c r="AI38" i="1"/>
  <c r="AY38" i="1" s="1"/>
  <c r="AI26" i="1"/>
  <c r="AY26" i="1" s="1"/>
  <c r="AI20" i="1"/>
  <c r="AY20" i="1" s="1"/>
  <c r="AI177" i="1"/>
  <c r="AY177" i="1" s="1"/>
  <c r="AI161" i="1"/>
  <c r="AY161" i="1" s="1"/>
  <c r="AI156" i="1"/>
  <c r="AY156" i="1" s="1"/>
  <c r="AI124" i="1"/>
  <c r="AY124" i="1" s="1"/>
  <c r="AI119" i="1"/>
  <c r="AY119" i="1" s="1"/>
  <c r="AI97" i="1"/>
  <c r="AY97" i="1" s="1"/>
  <c r="AI76" i="1"/>
  <c r="AY76" i="1" s="1"/>
  <c r="AI31" i="1"/>
  <c r="AY31" i="1" s="1"/>
  <c r="AL26" i="1"/>
  <c r="AM26" i="1"/>
  <c r="AP26" i="1" l="1"/>
  <c r="AW26" i="1" s="1"/>
  <c r="AT26" i="1"/>
  <c r="AT27" i="1"/>
  <c r="AT28" i="1"/>
  <c r="AX26" i="1" l="1"/>
  <c r="AQ51" i="1"/>
  <c r="AM38" i="1" l="1"/>
  <c r="AL38" i="1"/>
  <c r="AL31" i="1"/>
  <c r="AN26" i="1"/>
  <c r="AQ26" i="1" s="1"/>
  <c r="AM177" i="1"/>
  <c r="AO177" i="1" s="1"/>
  <c r="AR177" i="1" s="1"/>
  <c r="AL177" i="1"/>
  <c r="AN177" i="1" s="1"/>
  <c r="AQ177" i="1" s="1"/>
  <c r="AM172" i="1"/>
  <c r="AO172" i="1" s="1"/>
  <c r="AR172" i="1" s="1"/>
  <c r="AL172" i="1"/>
  <c r="AN172" i="1" s="1"/>
  <c r="AQ172" i="1" s="1"/>
  <c r="AM167" i="1"/>
  <c r="AO167" i="1" s="1"/>
  <c r="AR167" i="1" s="1"/>
  <c r="AL167" i="1"/>
  <c r="AN167" i="1" s="1"/>
  <c r="AQ167" i="1" s="1"/>
  <c r="AM161" i="1"/>
  <c r="AO161" i="1" s="1"/>
  <c r="AR161" i="1" s="1"/>
  <c r="AL161" i="1"/>
  <c r="AN161" i="1" s="1"/>
  <c r="AQ161" i="1" s="1"/>
  <c r="AM156" i="1"/>
  <c r="AO156" i="1" s="1"/>
  <c r="AR156" i="1" s="1"/>
  <c r="AL156" i="1"/>
  <c r="AN156" i="1" s="1"/>
  <c r="AQ156" i="1" s="1"/>
  <c r="AM145" i="1"/>
  <c r="AO145" i="1" s="1"/>
  <c r="AR145" i="1" s="1"/>
  <c r="AL145" i="1"/>
  <c r="AN145" i="1" s="1"/>
  <c r="AQ145" i="1" s="1"/>
  <c r="AM141" i="1"/>
  <c r="AO141" i="1" s="1"/>
  <c r="AR141" i="1" s="1"/>
  <c r="AL141" i="1"/>
  <c r="AN141" i="1" s="1"/>
  <c r="AQ141" i="1" s="1"/>
  <c r="AM137" i="1"/>
  <c r="AO137" i="1" s="1"/>
  <c r="AR137" i="1" s="1"/>
  <c r="AL137" i="1"/>
  <c r="AN137" i="1" s="1"/>
  <c r="AQ137" i="1" s="1"/>
  <c r="AM129" i="1"/>
  <c r="AO129" i="1" s="1"/>
  <c r="AR129" i="1" s="1"/>
  <c r="AL129" i="1"/>
  <c r="AN129" i="1" s="1"/>
  <c r="AQ129" i="1" s="1"/>
  <c r="AM124" i="1"/>
  <c r="AO124" i="1" s="1"/>
  <c r="AR124" i="1" s="1"/>
  <c r="AL124" i="1"/>
  <c r="AN124" i="1" s="1"/>
  <c r="AQ124" i="1" s="1"/>
  <c r="AM119" i="1"/>
  <c r="AO119" i="1" s="1"/>
  <c r="AR119" i="1" s="1"/>
  <c r="AL119" i="1"/>
  <c r="AN119" i="1" s="1"/>
  <c r="AQ119" i="1" s="1"/>
  <c r="AM114" i="1"/>
  <c r="AO114" i="1" s="1"/>
  <c r="AR114" i="1" s="1"/>
  <c r="AL114" i="1"/>
  <c r="AN114" i="1" s="1"/>
  <c r="AQ114" i="1" s="1"/>
  <c r="AM107" i="1"/>
  <c r="AO107" i="1" s="1"/>
  <c r="AR107" i="1" s="1"/>
  <c r="AL107" i="1"/>
  <c r="AN107" i="1" s="1"/>
  <c r="AQ107" i="1" s="1"/>
  <c r="AM103" i="1"/>
  <c r="AL103" i="1"/>
  <c r="AN103" i="1" s="1"/>
  <c r="AQ103" i="1" s="1"/>
  <c r="AM97" i="1"/>
  <c r="AO97" i="1" s="1"/>
  <c r="AR97" i="1" s="1"/>
  <c r="AL97" i="1"/>
  <c r="AN97" i="1" s="1"/>
  <c r="AQ97" i="1" s="1"/>
  <c r="AM92" i="1"/>
  <c r="AO92" i="1" s="1"/>
  <c r="AR92" i="1" s="1"/>
  <c r="AL92" i="1"/>
  <c r="AN92" i="1" s="1"/>
  <c r="AQ92" i="1" s="1"/>
  <c r="AM88" i="1"/>
  <c r="AO88" i="1" s="1"/>
  <c r="AR88" i="1" s="1"/>
  <c r="AL88" i="1"/>
  <c r="AN88" i="1" s="1"/>
  <c r="AQ88" i="1" s="1"/>
  <c r="AM82" i="1"/>
  <c r="AO82" i="1" s="1"/>
  <c r="AR82" i="1" s="1"/>
  <c r="AL82" i="1"/>
  <c r="AN82" i="1" s="1"/>
  <c r="AQ82" i="1" s="1"/>
  <c r="AM76" i="1"/>
  <c r="AO76" i="1" s="1"/>
  <c r="AR76" i="1" s="1"/>
  <c r="AL76" i="1"/>
  <c r="AN76" i="1" s="1"/>
  <c r="AQ76" i="1" s="1"/>
  <c r="AM70" i="1"/>
  <c r="AO70" i="1" s="1"/>
  <c r="AR70" i="1" s="1"/>
  <c r="AL70" i="1"/>
  <c r="AN70" i="1" s="1"/>
  <c r="AQ70" i="1" s="1"/>
  <c r="AM66" i="1"/>
  <c r="AO66" i="1" s="1"/>
  <c r="AR66" i="1" s="1"/>
  <c r="AL66" i="1"/>
  <c r="AN66" i="1" s="1"/>
  <c r="AQ66" i="1" s="1"/>
  <c r="AM59" i="1"/>
  <c r="AO59" i="1" s="1"/>
  <c r="AR59" i="1" s="1"/>
  <c r="AL59" i="1"/>
  <c r="AN59" i="1" s="1"/>
  <c r="AQ59" i="1" s="1"/>
  <c r="AL55" i="1"/>
  <c r="AN55" i="1" s="1"/>
  <c r="AQ55" i="1" s="1"/>
  <c r="AM31" i="1"/>
  <c r="AL14" i="1"/>
  <c r="AL20" i="1"/>
  <c r="AL51" i="1"/>
  <c r="AM55" i="1"/>
  <c r="AO55" i="1" s="1"/>
  <c r="AR55" i="1" s="1"/>
  <c r="AM51" i="1"/>
  <c r="AO26" i="1"/>
  <c r="AR26" i="1" s="1"/>
  <c r="AM20" i="1"/>
  <c r="AM14" i="1"/>
  <c r="AO103" i="1" l="1"/>
  <c r="AR103" i="1" s="1"/>
  <c r="AL2" i="1" l="1"/>
  <c r="AN2" i="1" s="1"/>
  <c r="AQ2" i="1" s="1"/>
  <c r="AM2" i="1"/>
  <c r="AO2" i="1" s="1"/>
  <c r="AR2" i="1" s="1"/>
  <c r="AM10" i="1"/>
  <c r="AO10" i="1" s="1"/>
  <c r="AR10" i="1" s="1"/>
  <c r="AL10" i="1"/>
  <c r="AN10" i="1" s="1"/>
  <c r="AQ10" i="1" s="1"/>
  <c r="AN38" i="1"/>
  <c r="AQ38" i="1" s="1"/>
  <c r="AN31" i="1"/>
  <c r="AQ31" i="1" s="1"/>
  <c r="AN20" i="1"/>
  <c r="AQ20" i="1" s="1"/>
  <c r="AN14" i="1"/>
  <c r="AQ14" i="1" s="1"/>
  <c r="AO51" i="1"/>
  <c r="AR51" i="1" s="1"/>
  <c r="AO38" i="1"/>
  <c r="AR38" i="1" s="1"/>
  <c r="AO31" i="1"/>
  <c r="AR31" i="1" s="1"/>
  <c r="AO20" i="1"/>
  <c r="AR20" i="1" s="1"/>
  <c r="AO14" i="1"/>
  <c r="AR14" i="1" s="1"/>
  <c r="G2" i="1"/>
  <c r="G6" i="4" l="1"/>
  <c r="R27" i="4"/>
  <c r="G13" i="4"/>
  <c r="X27" i="4"/>
  <c r="G9" i="4"/>
  <c r="U27" i="4"/>
  <c r="O27" i="4"/>
  <c r="AD27" i="4" l="1"/>
  <c r="G16" i="4" l="1"/>
  <c r="AG27" i="4" s="1"/>
  <c r="AA27" i="4"/>
</calcChain>
</file>

<file path=xl/sharedStrings.xml><?xml version="1.0" encoding="utf-8"?>
<sst xmlns="http://schemas.openxmlformats.org/spreadsheetml/2006/main" count="1099" uniqueCount="539">
  <si>
    <t>Niveles de análisis originales</t>
  </si>
  <si>
    <t>Justificación</t>
  </si>
  <si>
    <t>Medio de verificación</t>
  </si>
  <si>
    <t>Niveles originales de otros criterios fusionados, si hay</t>
  </si>
  <si>
    <t>Nuevos niveles</t>
  </si>
  <si>
    <t>Sistema</t>
  </si>
  <si>
    <t>1. Bajo nivel de capacidades, generalmente se requiere apoyo de expertos externos (consultores, asesores, etc.)</t>
  </si>
  <si>
    <t>2. Existen profesionales a cargo para desarrollar los instrumentos de planificación, pero hay pocos procesos definidos y consensuados institucionalmente que sostienen a la planificación</t>
  </si>
  <si>
    <t>3. Alta capacidad profesional, los expertos de la institución pueden definir su propia metodología y existen procesos que sostienen la planificación.</t>
  </si>
  <si>
    <t xml:space="preserve">1. No están definidas las contrapartes ni los actores que tienen capacidad para tomar decisiones en el proceso de planificación. </t>
  </si>
  <si>
    <t>2. Están definidas las contrapartes responsables al interior de la institución encargada de la planificación.</t>
  </si>
  <si>
    <t>3. Están definidas las contrapartes responsables al interior y exterior de la institución encargada de la planificación.</t>
  </si>
  <si>
    <t>Definición de marcos metodológicos</t>
  </si>
  <si>
    <t>Proceso</t>
  </si>
  <si>
    <t>1. No tienen definidos marcos metodológicos específicos en los procesos de planificación</t>
  </si>
  <si>
    <t>2. Se aplica un esquema/modelo metodológico genérico, sin mayores adaptaciones a la realidad nacional</t>
  </si>
  <si>
    <t>Sistemas de apoyo al proceso de planificación</t>
  </si>
  <si>
    <t>Existencia y vinculación con un conjunto de sistemas que interactúan y/o sustentan el proceso de planificación para el desarrollo.
Nota: Considera como otros sistemas los de presupuesto, inversión pública, de gobierno, de gestión del personal, control de gestión, entre otros.</t>
  </si>
  <si>
    <t>1. Los sistemas de apoyo no están considerados sistema</t>
  </si>
  <si>
    <t>2. Algunos sistemas de apoyo están considerados en el sistema, pero no hay una vinculación clara de ellos con los objetivos, estrategias y planes de acción.</t>
  </si>
  <si>
    <t>3. Los sistemas de apoyo están detallados en el sistema y su vinculación con los objetivos, estrategias y planes de acción. Se espera que al menos se incorpore el sistema de inversión pública, ciclo de gobierno, gestión del personal y presupuestario</t>
  </si>
  <si>
    <t>1. El Plan de Gobierno no incorpora elementos significativos del Plan de Desarrollo.</t>
  </si>
  <si>
    <t>2. El Plan de Gobierno considera el Plan de Desarrollo como un marco general pero no se alinea en su totalidad</t>
  </si>
  <si>
    <t>3. El Plan de Gobierno está alineado al Plan de Desarrollo, , complementándolo y profundizando el contenido a través de un despliegue estratégico (En el caso que el plan utilice el plan de desarrollo como plan de gobierno se aplicaría este nivel)</t>
  </si>
  <si>
    <t>Instancias de participación</t>
  </si>
  <si>
    <t xml:space="preserve">1. Los instrumentos y los procesos de planificación contemplan consulta a la ciudadanía </t>
  </si>
  <si>
    <t>2.Los instrumentos y los procesos de planificación contemplan la validación por parte de la ciudadanía</t>
  </si>
  <si>
    <t>3. Los instrumentos y los procesos de planificación consideran propuestas de la ciudadanía</t>
  </si>
  <si>
    <t>4. Los instrumentos y los procesos de planificación consideran mecanismos de control por parte de la ciudadanía</t>
  </si>
  <si>
    <t>Diseño y ejecución de sistema de seguimiento y monitoreo de lo propuesto en el instrumento de planificación. Comprende la definición de indicadores, líneas base y los mecanismos a utilizar para asegurar que lo planificado está siendo ejecutado así como la realización de actualizaciones, correcciones y ajustes necesarios para cumplir con los objetivos del instrumento de planificación o los cambios producidos en este si los hubiese.</t>
  </si>
  <si>
    <t>1. No se diseña línea base para cada indicador</t>
  </si>
  <si>
    <t xml:space="preserve">1. El sistema de seguimiento y monitoreo de la planificación se limita al control de ejecución presupuestaria </t>
  </si>
  <si>
    <t>1. Solo existe la definición de indicadores</t>
  </si>
  <si>
    <t>2. Se diseña línea base de cada indicador y se identifica un valor para esta</t>
  </si>
  <si>
    <t>2. El sistema de seguimiento y monitoreo de la planificación comprende el diseño de indicadores a nivel de estrategias</t>
  </si>
  <si>
    <t>2. Se completan algunos indicadores con datos, principalmente cuantitativos, de acuerdo a los diseñados</t>
  </si>
  <si>
    <t>3. Se establece línea base para cada indicador y sus metas en diferentes periodos de tiempo</t>
  </si>
  <si>
    <t>3. El sistema de seguimiento y monitoreo de la planificación comprende el diseño de indicadores a nivel de estrategias y objetivos (desde tácticos hasta indicadores de impacto)</t>
  </si>
  <si>
    <t>3. Se completan todos los indicadores diseñados con datos y se incluyen indicadores cualitativos</t>
  </si>
  <si>
    <t xml:space="preserve">Identificación e involucramiento de los principales actores que influyen o podrían influir sobre la planificación y las posturas que estos actores pueden tener en relación con los objetivos y estrategias del instrumento de planificación, con la finalidad de anticiparse a las reacciones de apoyo o rechazo que tendrán. </t>
  </si>
  <si>
    <t xml:space="preserve">1. No se identifica ni caracteriza a los actores relevantes para involucrarlos en el logro de los objetivos del instrumento de planificación </t>
  </si>
  <si>
    <t>2. Se identifica a los actores que participan en el proceso de planificación del instrumento de planificación, pero no se les caracteriza y/o no se establece niveles de relación con ellos.</t>
  </si>
  <si>
    <t>3. Se identifica a los actores y la relación con ellos, en base a esto se considera la postura que estos tienen frente a diferentes estrategias y objetivos del instrumento de planificación</t>
  </si>
  <si>
    <t>4. Se identifica a los actores, la relación con ellos, sus posturas frente a estrategias y objetivos del instrumento de planificación, y se definen posibles alianzas con ellos</t>
  </si>
  <si>
    <t>Utilización de escenarios futuro</t>
  </si>
  <si>
    <t>Instrumentos</t>
  </si>
  <si>
    <t>Incorporación de una función anticipatoria a la planificación.
Nota: Se entiende por función anticipatoria, la identificación y seguimiento de variables (o configuraciones de ellas) con incidencia sobre la validez y el sentido de las estrategias de desarrollo seleccionadas.</t>
  </si>
  <si>
    <t>1. No se consideran escenarios futuros</t>
  </si>
  <si>
    <t>2. Se definen escenarios futuros</t>
  </si>
  <si>
    <t>3. Los escenarios futuros definidos se vinculan con los objetivos y/o estrategias</t>
  </si>
  <si>
    <t>Coherencia</t>
  </si>
  <si>
    <t>1. Se pueden establecer algunos vínculos desde el Plan de acción, las estrategias y metas</t>
  </si>
  <si>
    <t>1. No se visualiza una clara coherencia entre los elementos del instrumento de planificación</t>
  </si>
  <si>
    <t>2. Se pueden establecer vínculos desde el Plan de acción, las estrategias, metas e indicadores</t>
  </si>
  <si>
    <t>2. Existe coherencia entre lo establecido en el diagnóstico y los objetivos descritos en el instrumento de planificación</t>
  </si>
  <si>
    <t>3. Se pueden establecer vínculos desde el Plan de acción, las estrategias, metas, indicadores y objetivos</t>
  </si>
  <si>
    <t>3. Existe coherencia entre lo establecido en el diagnóstico, los objetivos y las estrategias descritas en el instrumento de planificación</t>
  </si>
  <si>
    <t>4. Se pueden establecer vínculos desde el Plan de acción, las estrategias, metas, indicadores y objetivos hasta elementos del diagnóstico</t>
  </si>
  <si>
    <t>4.  Existe coherencia entre lo establecido en el diagnóstico, los objetivos, las estrategias descritas en el instrumento de planificación y el plan de acciones</t>
  </si>
  <si>
    <t>Objetivos definidos y medibles</t>
  </si>
  <si>
    <t>Adecuada definición de los objetivos. Los objetivos deben estar definidos como condiciones futuras que se desean alcanzar y al mismo tiempo cumplir con un conjunto de requisitos de calidad. Se espera que los objetivos sean específicos, medibles (cuantitativa o cualitativamente), alcanzables, orientado a resultados y con fechas límites de ejecución.</t>
  </si>
  <si>
    <t>1. La definición de objetivos está redactada como una actividad y no como una acción futura</t>
  </si>
  <si>
    <t>2. La definición de objetivos se define como un acción futura</t>
  </si>
  <si>
    <t>3. La definición de objetivos se define como un acción futura y cumple con algunos de los requisitos de una redacción adecuada</t>
  </si>
  <si>
    <t xml:space="preserve">Complementariedad entre objetivos </t>
  </si>
  <si>
    <t>1. Los objetivos son definidos de modo aislado por áreas temáticas</t>
  </si>
  <si>
    <t>2. Los objetivos son definidos en relación a lineamientos generales o en base a una visión</t>
  </si>
  <si>
    <t>3. La definición de los objetivos incluye un análisis de la forma en que contribuyen cada uno a un objetivo superior y su grado de complementariedad</t>
  </si>
  <si>
    <t xml:space="preserve">Complementariedad entre estrategias </t>
  </si>
  <si>
    <t>1. Algunas estrategias presentan medios contradictorios entre ellas, no se visualiza complementariedad y coherencia</t>
  </si>
  <si>
    <t>2. Se visualiza parcial coherencia entre estrategias</t>
  </si>
  <si>
    <t>3. La totalidad de las estrategias muestra coherencia en la forma de abordar los problemas</t>
  </si>
  <si>
    <t>Diagnóstico interpretativo</t>
  </si>
  <si>
    <t>1. Diagnóstico incluye recuento de datos y estadísticas sin vinculación a un modelo teórico para comprenderlo</t>
  </si>
  <si>
    <t>2. Diagnóstico incluye procesamiento de datos con parcial vinculación a un modelo teórico para comprenderlo</t>
  </si>
  <si>
    <t>3. Diagnóstico incluye interpretación del procesamiento de datos a través de la comparación de un modelo teórico para comprenderlo</t>
  </si>
  <si>
    <t>Análisis del entorno interno versus externo</t>
  </si>
  <si>
    <t>1. Se identifican algunos elementos internos o externos que apoyan o dificultan el logro de los objetivos de desarrollo planteados</t>
  </si>
  <si>
    <t>2. Se identifican elementos internos y externos que apoyan o dificultan el logro de los objetivos de desarrollo planteados</t>
  </si>
  <si>
    <t>3. Se interrelacionan los elementos internos y externos identificados configurando diagnóstico para la elaboración de estrategias</t>
  </si>
  <si>
    <t>1. No se identifican acciones previas de información para motivar la participación de la comunidad/sociedad en el proceso de planificación</t>
  </si>
  <si>
    <t>2. Se establece un plan de comunicación sobre las fases del plan de desarrollo, identificando cómo las personas pueden participar en cada una de estas fases</t>
  </si>
  <si>
    <t xml:space="preserve">3. Se establece un plan de comunicación identificando públicos diferenciados y estrategias diferentes para informar y motivarlos a participar en el proceso de planificación </t>
  </si>
  <si>
    <t>Transparencia</t>
  </si>
  <si>
    <t>Temporalidad del Plan</t>
  </si>
  <si>
    <t>1. No se considera un horizonte temporal específico para cada objetivo y estrategia</t>
  </si>
  <si>
    <t>2. Se asume un horizonte uniforme para todas los objetivos y las estrategias</t>
  </si>
  <si>
    <t>3. Las estrategias y objetivos están clasificadas de acuerdo a plazos definidos diferenciados</t>
  </si>
  <si>
    <t>Inclusión de un plan de acciones</t>
  </si>
  <si>
    <t>Incorporación de un plan de intervenciones y de la relación de este con los objetivos y fuentes de financiamiento.
Nota: Se entiende por plan de intervenciones o acciones al conjunto de propuestas específicas formuladas como acciones, políticas, programas, proyectos o actividades que materializarán las estrategias u objetivos planteados. Puede que el plan de intervenciones o acciones no se encuentre dentro del documento del instrumento de planificación, pero si se vincula con el último.</t>
  </si>
  <si>
    <t xml:space="preserve">1. Se identifican actividades/acciones o proyectos que abordan de forma parcial los objetivos y estrategias del instrumento de planificación </t>
  </si>
  <si>
    <t>2. El plan de acciones aborda todos los objetivos y estrategias y tiene identificado fuentes de financiamiento</t>
  </si>
  <si>
    <t>3. El plan de acciones aborda todos los objetivos y estrategias, tiene identificado fuentes de financiamiento,  responsables identificados y plazos</t>
  </si>
  <si>
    <t>4. El plan de acciones aborda todos los objetivos y estrategias, tiene identificado fuentes de financiamiento, responsables identificados, plazos y está evaluado socioeconómicamente y/o prevé riesgos</t>
  </si>
  <si>
    <t>Acuerdos internacionales vinculantes</t>
  </si>
  <si>
    <t>1. Se tratan estos ámbitos de forma separada como una temática a parte</t>
  </si>
  <si>
    <t>2. Algunos temas son incluidos en ciertas etapas y/o temáticas del instrumento de planificación</t>
  </si>
  <si>
    <t>3. Los temas son incluidos en la mayor parte de las etapas y/o temáticas pero de manera no integrada</t>
  </si>
  <si>
    <t>Asignación de responsabilidades entre actores involucrados</t>
  </si>
  <si>
    <t>Asignación de responsables y de sus compromisos durante la implementación de las estrategias.</t>
  </si>
  <si>
    <t xml:space="preserve">1. Se identifican algunos responsables de la implementación de la estrategia </t>
  </si>
  <si>
    <t>2. Se define la responsabilidad de cada responsable sobre objetivos</t>
  </si>
  <si>
    <t>3. Se define la responsabilidad de cada actor sobre objetivos y estrategias</t>
  </si>
  <si>
    <t>1. Existen objetivos comunes entre las instituciones</t>
  </si>
  <si>
    <t>2. Las funciones, atribuciones y competencias son idénticas entre instituciones</t>
  </si>
  <si>
    <t xml:space="preserve">3. Existen mecanismos explícitos de comunicación entre instituciones </t>
  </si>
  <si>
    <t xml:space="preserve">4. Existen grupos de decisión específicos entre instituciones </t>
  </si>
  <si>
    <t>Coordinación interniveles del Estado</t>
  </si>
  <si>
    <t>Articulación y vínculo entre diferentes niveles del Estado (coordinación vertical o multi nivel).</t>
  </si>
  <si>
    <t>1. Lineamientos nacionales y políticas no forman parte de las propuestas del plan</t>
  </si>
  <si>
    <t>2. Políticas nacionales y condiciones características de los territorios constitutivos del objeto de planificación hacen parte de cada fase del proceso</t>
  </si>
  <si>
    <t>3. Propuestas elaboradas a nivel local adaptan o modifican condiciones en las cuales se aplican políticas nacionales</t>
  </si>
  <si>
    <t>Articulación entre plan y presupuesto</t>
  </si>
  <si>
    <t>Vinculación entre los objetivos y las acciones definidas en los instrumentos de planificación con sus fuentes de financiamiento.</t>
  </si>
  <si>
    <t>1. No se identifica presupuesto asociado a los objetivos ni al plan de acciones</t>
  </si>
  <si>
    <t>2. El instrumento de planificación presenta fuentes de financiamiento para todos los objetivos, pero no para todos los planes de acción</t>
  </si>
  <si>
    <t>3. El instrumento presenta las fuentes de financiamiento para cada objetivo y plan de acciones</t>
  </si>
  <si>
    <t>4. Además de lo anterior, el sistema presupuestario permite vincular el presupuesto con los objetivos y plan de acciones del instrumento de planificación.</t>
  </si>
  <si>
    <t>Incorporación de mecanismos de identificación de contingencias, positivas o negativas, en el proceso de planificación, que no estaban presentes en el momento del diseño, pero que pudieran influir en el cumplimiento de metas.</t>
  </si>
  <si>
    <t>1. No se prevén factores que pueden afectar los instrumentos de planificación</t>
  </si>
  <si>
    <t>2. Los instrumentos de planificación prevé factores incidentes pero no se establecen estrategias que se anticipan a estos eventos</t>
  </si>
  <si>
    <t xml:space="preserve">3. Los instrumentos de planificación estableces estrategias que se anticipan a los factores incidentes detectados </t>
  </si>
  <si>
    <t>Proyectos prioritarios identificados en el instrumento de planificación materializados</t>
  </si>
  <si>
    <t>1. No se identifican estrategias o proyectos prioritarios establecidos en el instrumento de planificación que fueron materializados</t>
  </si>
  <si>
    <t>2. Se materializan ciertas estrategias o proyectos prioritarios establecidos en el instrumento de planificación sin justificación relacionada con el diagnóstico o metodología desarrollada</t>
  </si>
  <si>
    <t>3. Se materializan las estrategias y/o proyectos prioritarios establecidos en el instrumento de planificación con criterios relacionados con el diagnóstico, metodología u otras justificaciones definidas por el gobierno</t>
  </si>
  <si>
    <t>Mecanismos de retroalimentación o actualización del plan</t>
  </si>
  <si>
    <t>1. Sin mecanismos</t>
  </si>
  <si>
    <t>2. Mecanismo de retroalimentación limitado</t>
  </si>
  <si>
    <t>3. Contempla un mecanismo completo de retroalimentación y actualización del instrumento de planificación</t>
  </si>
  <si>
    <t>1. Propuestas sectoriales</t>
  </si>
  <si>
    <t>1. Las problemáticas  y/o objetivos del instrumento de planificación se abordan de forma separada por sectores que no permiten realizar un diagnóstico de causa efecto entre ellos</t>
  </si>
  <si>
    <t>2. Propuestas que incluyen más de un sector</t>
  </si>
  <si>
    <t>2. Se establecen vínculos de causalidad entre problemas u objetivos identificados con cierta integración entre sectores o temas del instrumento de planificación</t>
  </si>
  <si>
    <t>3. Se presentan propuestas estratégicas intersectoriales</t>
  </si>
  <si>
    <t>3. Existe un tratamiento mediante enfoque de “problemas integrales” en donde las problemáticas y/o objetivos se abordan de forma integral entre sectores/temas, y se establecen estrategias intersectoriales en el instrumento de planificación</t>
  </si>
  <si>
    <t xml:space="preserve">4. Estrategia equilibrada en temas o sectores </t>
  </si>
  <si>
    <t>Medios de implementación</t>
  </si>
  <si>
    <t>Consideración de los medios de implementación contemplados en la Agenda de Desarrollo Sostenible 2030.
Nota: Los medios considerados son el financiamiento para el desarrollo, tecnología, creación de capacidades, comercio, y las cuestiones sistémicas.</t>
  </si>
  <si>
    <t>1.   No se consideran los aspectos sistémicos de la Agenda 2030, en las estrategias de implementación de los instrumentos de planificación</t>
  </si>
  <si>
    <t>2.   Se incluyen aspectos sistémicos de la Agenda 2030, en las estrategias de implementación.</t>
  </si>
  <si>
    <t>3.   Se incluyen aspectos sistémicos de la Agenda 2030 e iniciativas propuestas por CEPAL en las estrategias  de implementación.</t>
  </si>
  <si>
    <t>1. No se identifica un alineamiento entre los objetivos del Plan de Desarrollo y  los ODS</t>
  </si>
  <si>
    <t>agregar en los niveles la parte de la definición que se sacó</t>
  </si>
  <si>
    <t>2. Se identifica un alineamiento entre los objetivos del Plan de Desarrollo y los ODS</t>
  </si>
  <si>
    <t>3. Se identifica un alineamiento entre los objetivos del Plan de Desarrollo y los ODS, además de una comparación respecto de las metas para cada uno de ellos</t>
  </si>
  <si>
    <t>4. Se identifica un alineamiento entre los objetivos del Plan de Desarrollo y los ODS, además de una comparación respecto de las metas e indicadores para cada uno de ellos</t>
  </si>
  <si>
    <t>Incorporación de la Agenda 2030</t>
  </si>
  <si>
    <t>Capacidades humanas</t>
  </si>
  <si>
    <t>Sistema de seguimiento y monitoreo</t>
  </si>
  <si>
    <t>0: no cumple ningún elemento mínimo del criterio</t>
  </si>
  <si>
    <t>Comentarios</t>
  </si>
  <si>
    <t>1: Nivel básico</t>
  </si>
  <si>
    <t>2: Nivel medio</t>
  </si>
  <si>
    <t>3: Nivel alto</t>
  </si>
  <si>
    <t xml:space="preserve">4: Se presenta de la mejor forma posible </t>
  </si>
  <si>
    <t>Max</t>
  </si>
  <si>
    <t>Diagnóstico incluye interpretación del procesamiento de datos a través de la comparación de un modelo teórico para comprenderlo</t>
  </si>
  <si>
    <t>Criterio</t>
  </si>
  <si>
    <t>id</t>
  </si>
  <si>
    <t>La actualización del plan está definida por periodos determinados</t>
  </si>
  <si>
    <t>Min</t>
  </si>
  <si>
    <t>Se identifican factores a ser monitoreados que pueden afectar el logro de los objetivos</t>
  </si>
  <si>
    <t>Se definen estrategias anticipatorias</t>
  </si>
  <si>
    <t>Se incorporan sistemas de monitoreo de factores inesperados o contingenciales</t>
  </si>
  <si>
    <t>Existen observatorios prospectivos</t>
  </si>
  <si>
    <t>Existen presupuestos plurianuales</t>
  </si>
  <si>
    <t>El instrumento de planificación presenta fuentes de financiamiento para todos los objetivos</t>
  </si>
  <si>
    <t>El plan de gobierno y el plan de desarrollo son dos instrumentos diferentes</t>
  </si>
  <si>
    <t>Se definen escenarios positivos y negativos</t>
  </si>
  <si>
    <t>Los escenarios futuros definidos se vinculan con los objetivos y/o estrategias</t>
  </si>
  <si>
    <t>Se definen diferentes tipos de escenarios o familias de escenarios</t>
  </si>
  <si>
    <t>Se asume un horizonte uniforme para todas los objetivos y las estrategias</t>
  </si>
  <si>
    <t>0-20</t>
  </si>
  <si>
    <t>20-40</t>
  </si>
  <si>
    <t>40-60</t>
  </si>
  <si>
    <t>60-80</t>
  </si>
  <si>
    <t>Rangos</t>
  </si>
  <si>
    <t>Cuenta +</t>
  </si>
  <si>
    <t>Existen y se aplican mecanismos de validación de propuestas a la sociedad</t>
  </si>
  <si>
    <t>Existen y se aplican mecanismos formales para incorporar las iniciativas que surgen de la sociedad</t>
  </si>
  <si>
    <t>Existen y se aplican mecanismos de aprobación por parte de la sociedad de los lineamientos del plan</t>
  </si>
  <si>
    <t>Existen mecanismos de control ciudadano por parte de la sociedad</t>
  </si>
  <si>
    <t>Autoridades poseen liderazgo para motivar a otros a participar en la planificación dentro y fuera del órgano rector</t>
  </si>
  <si>
    <t>Esquema metodológico flexible a diferentes tipos de instrumentos de planificación</t>
  </si>
  <si>
    <t>Existe una base teórica conceptual que justifica la utilización de un modelo metodológico</t>
  </si>
  <si>
    <t xml:space="preserve">Existen vínculos claros y funcionales con el ciclo de gobierno </t>
  </si>
  <si>
    <t>Existen vínculos claros y funcionales con el sistema de gestión del personal</t>
  </si>
  <si>
    <t>Existen vínculos claros y funcionales con el sistema de control</t>
  </si>
  <si>
    <t>Existen vínculos claros y funcionales con el sistema de inversión pública y/o presupuestario</t>
  </si>
  <si>
    <t>El plan de desarrollo tiene un enfoque de todo el Estado nacional y el plan de gobierno un enfoque centrado en el poder ejecutivo</t>
  </si>
  <si>
    <t>Distinción y/o Complementariedad entre plan de gobierno y plan de desarrollo</t>
  </si>
  <si>
    <t>Se establecen metas para los objetivos</t>
  </si>
  <si>
    <t>Se establecen los mecanismos de recolección de datos para el cálculo de los indicadores</t>
  </si>
  <si>
    <t>Se establecen estrategias para involucrar a los actores en base a la postura que estos tienen respecto a los objetivos y estrategias del instrumento de planificación</t>
  </si>
  <si>
    <t xml:space="preserve">Existe coherencia entre lo establecido en el diagnóstico y los objetivos establecidos </t>
  </si>
  <si>
    <t>Existe coherencia entre los objetivos y las metas propuestas</t>
  </si>
  <si>
    <t>Existe coherencia entre los objetivos y/o estrategias y los indicadores establecidos para medir su cumplimiento</t>
  </si>
  <si>
    <t>La definición de objetivos se define como un resultado futuro</t>
  </si>
  <si>
    <t>Los objetivos tienen metas asociadas</t>
  </si>
  <si>
    <t>La definición de objetivos cumple con todos los requisitos de una redacción adecuada (especifico, medible, alcanzable y con fecha límite de ejecución)</t>
  </si>
  <si>
    <t>Se definen conjuntos de objetivos en relación a su grado de complementariedad</t>
  </si>
  <si>
    <t xml:space="preserve">La definición de los objetivos incluye un análisis de la forma en que contribuye cada uno a un objetivo superior </t>
  </si>
  <si>
    <t>Los objetivos del instrumento de planificación contribuyen claramente al logro de la visión de futuro u objetivo nacional superior</t>
  </si>
  <si>
    <t>Las estrategias son definidas integralmente y no de forma aislada por áreas temáticas</t>
  </si>
  <si>
    <t>Los objetivos son definidos de forma integral y no de forma aislada por áreas temáticas</t>
  </si>
  <si>
    <t>Las estrategias del instrumento de planificación contribuyen claramente al logro de los objetivos</t>
  </si>
  <si>
    <t>La definición de las estrategias incluye un análisis de la forma en que contribuye cada una a los objetivos</t>
  </si>
  <si>
    <t>Se definen conjuntos de estrategias en relación a su grado de complementariedad</t>
  </si>
  <si>
    <t>Diagnóstico explica relaciones causales entre problemas</t>
  </si>
  <si>
    <t>Mecanismos de difusión</t>
  </si>
  <si>
    <t>Se establece un plan de comunicación sobre las fases del proceso de planificación</t>
  </si>
  <si>
    <t>Entrega de información sobre el proceso de planificación, esto es, desde su diseño hasta las acciones que se realizan, incluyendo la publicación de las fuentes y bases de datos, además de planes y estrategias de desarrollo y la definición de las responsabilidades frente a la sociedad.</t>
  </si>
  <si>
    <t>Existen mecanismos de control ciudadano de los procesos de planificación</t>
  </si>
  <si>
    <t>Los participantes en el proceso de planificación son convocados de forma equilibrada, representativa, abierta y con criterios conocidos</t>
  </si>
  <si>
    <t>Los resultados de cada etapa del proceso de planificación se disponen de fácil acceso a la sociedad</t>
  </si>
  <si>
    <t>La transparencia está regulada por una ley</t>
  </si>
  <si>
    <t>Se definen horizontes de tiempo para las estrategias o lineamientos</t>
  </si>
  <si>
    <t>El plan de acciones identifica instituciones responsables de su ejecución</t>
  </si>
  <si>
    <t xml:space="preserve">El plan de acciones incorpora presupuesto y fuentes de financiamiento </t>
  </si>
  <si>
    <t>El plan de acciones aborda la totalidad de objetivos y estrategias</t>
  </si>
  <si>
    <t>El plan de acciones incorpora evaluaciones sociales, económicas y ambientales cuando corresponda</t>
  </si>
  <si>
    <t>Las instituciones responsables de la ejecución del plan de acciones ajustan sus funciones y procesos para implementar el plan</t>
  </si>
  <si>
    <t>Se incluyen temas, principios o lineamientos de los acuerdos internacionales en los objetivos y/o estrategias del instrumento de planificación</t>
  </si>
  <si>
    <t>Se incluyen temas, principios o lineamientos de los acuerdos internacionales en el establecimiento de metas del instrumento de planificación</t>
  </si>
  <si>
    <t>Están claras las responsabilidades y competencias de los diferentes actores involucrados en la implementación del instrumento de planificación en cada una de las instituciones</t>
  </si>
  <si>
    <t>Se define la responsabilidad de cada actor sobre los objetivos del instrumento de planificación</t>
  </si>
  <si>
    <t xml:space="preserve">Existen mecanismos grupales para incentivar el logro de los objetivos de los instrumentos de planificación </t>
  </si>
  <si>
    <t>Existen mecanismos individuales para incentivar el logro de los objetivos de los instrumentos de planificación</t>
  </si>
  <si>
    <t>El sistema presupuestario permite vincular el presupuesto con los objetivos y plan de acciones del instrumento de planificación</t>
  </si>
  <si>
    <t>Contingencias en la planificación</t>
  </si>
  <si>
    <t>El instrumento de planificación considera una priorización justificada de objetivos y/o estrategias con criterios relacionados con el diagnóstico, metodología y otros fundamentos legítimamente definidos por el gobierno</t>
  </si>
  <si>
    <t>El Plan de acciones para implementar el instrumento de planificación considera la priorización de los objetivos y/o estrategias establecidas</t>
  </si>
  <si>
    <t>Están establecidos los responsables para actualizar de los instrumentos de planificación</t>
  </si>
  <si>
    <t>Las recomendaciones o sugerencias que se producen posteriormente a la evaluación del instrumento de planificación no son consideradas en la toma de decisiones que afectan el proceso de planificación</t>
  </si>
  <si>
    <t>Están establecidos los mecanismos para actualizar los instrumentos de planificación</t>
  </si>
  <si>
    <t>Cuenta -</t>
  </si>
  <si>
    <t>Las estrategias consideran las cuestiones sistémicas propuestas por la Agenda 2030</t>
  </si>
  <si>
    <t>Las estrategias consideran los aspectos de tecnología propuestos en la Agenda 2030</t>
  </si>
  <si>
    <t>Las estrategias consideran los aspectos de comercio propuestos en la Agenda 2030</t>
  </si>
  <si>
    <t>Las estrategias consideran la creación de capacidades propuesta en la Agenda 2030</t>
  </si>
  <si>
    <t>Los indicadores establecidos en los instrumentos de planificación identifican complementariedad con otros indicadores de la Agenda</t>
  </si>
  <si>
    <t>Las metas establecidas en el instrumento de planificación identifican complementariedad con otras metas de la agenda</t>
  </si>
  <si>
    <t>Se incorpora la Agenda a los instrumentos de planificación</t>
  </si>
  <si>
    <t xml:space="preserve">Se implementa la Agenda a través de plan de acciones </t>
  </si>
  <si>
    <t>Se evalúan los planes de acciones establecidos para el logro de los ODS</t>
  </si>
  <si>
    <t>Se establecen mecanismos de seguimiento y monitoreo para el cumplimiento de los ODS</t>
  </si>
  <si>
    <t>Se establece una instancia interinstitucional responsable de la implementación de la Agenda</t>
  </si>
  <si>
    <t xml:space="preserve">El instrumento de planificación hace referencia a los acuerdos internacionales en su diagnóstico o contexto </t>
  </si>
  <si>
    <t>Se diseñan las fórmulas de cálculo de los indicadores</t>
  </si>
  <si>
    <t>Se analiza y caracteriza a los actores que influyen o podrían influir en el proceso de planificación</t>
  </si>
  <si>
    <t>Se realiza un permanente seguimiento sobre los potenciales actores que podrían influir en el logro de los objetivos y/o estrategias del instrumento de planificación</t>
  </si>
  <si>
    <t>Se definen escenarios</t>
  </si>
  <si>
    <t>Vinculación lógica entre las fases de la planificación, desde el establecimiento de visión de futuro, el diagnóstico, la definición de objetivos, estrategias o lineamientos, indicadores y metas, hasta el diseño y ejecución de planes de acción. Cada fase responde a la fase anterior de forma coherente y clara, permitiendo establecer relación entre ellas y una vinculación desde el inicio de las fases hasta el final y desde el final hasta el principio. 
Nota: Se entiende por planes de acción las políticas, programas y/o proyectos establecidos para implementar el instrumento de planificación.</t>
  </si>
  <si>
    <t>Existe coherencia entre los objetivos y las estrategias o lineamientos planteados para lograr dichos objetivos</t>
  </si>
  <si>
    <t>Existe coherencia entre las estrategias o lineamientos planteados y el plan de acciones</t>
  </si>
  <si>
    <t>Sinergia entre estrategias es decir, las estrategias  de forma conjunta contribuyen al logro de los objetivos del instrumento de planificación.
Nota: La sinergia puede limitarse por relaciones entre estrategias como duplicación, contradicción entre prioridades sectoriales y/o superposiciones de estrategias que son similares.</t>
  </si>
  <si>
    <t>Sinergia entre objetivos, es decir, los objetivos específicos de forma conjunta contribuyen al logro de un objetivo nacional superior.
Nota: La sinergia puede limitarse por  relaciones entre objetivos como duplicación, contradicción entre prioridades sectoriales y/o superposiciones de objetivos que son similares.</t>
  </si>
  <si>
    <t>Se identifican factores internos que apoyan o dificultan el logro de los objetivos de desarrollo planteados</t>
  </si>
  <si>
    <t>Se identifican factores externos que apoyan o dificultan el logro de los objetivos de desarrollo planteados</t>
  </si>
  <si>
    <t xml:space="preserve">Se interrelacionan los factores internos y externos identificados </t>
  </si>
  <si>
    <t>Se identifican las dinámicas futuras que los factores externos e internos pueden producir</t>
  </si>
  <si>
    <t xml:space="preserve">Se establecen diferentes mecanismos para comunicar y motivar a los diferentes actores a participar en el proceso de planificación </t>
  </si>
  <si>
    <t xml:space="preserve">Existen mecanismos grupales para desincentivar el no logro de los objetivos de los instrumentos de planificación </t>
  </si>
  <si>
    <t>La información provista por el sistema de seguimiento y monitoreo del instrumento de planificación es utilizada para realizar correcciones, actualizaciones o ajustes necesarios para cumplir con los objetivos de los instrumentos de planificación o los cambios producidos en este.</t>
  </si>
  <si>
    <t>Se diseñan los indicadores en base a los objetivos</t>
  </si>
  <si>
    <t>Las fuentes de datos son conocidas y disponibles para la comunidad de acuerdo a los principios del gobierno abierto (establecidos por la OGP)</t>
  </si>
  <si>
    <t>Existen instancias de diálogo, capacitación y de desarrollo de metodologías o procedimientos  entre los responsables del presupuesto y los encargados de planificación para el desarrollo de manera conjunta</t>
  </si>
  <si>
    <t>El establecimiento de indicadores para medir el cumplimiento de metas del instrumento de planificación considera los indicadores de la agenda 2030</t>
  </si>
  <si>
    <t>Alineamiento de objetivos y metas</t>
  </si>
  <si>
    <t>El establecimiento de metas del instrumento de planificación considera las metas y objetivos establecidos en la agenda ajustándolas a su realidad nacional y aspiraciones</t>
  </si>
  <si>
    <t>Incorporación de los acuerdos internacionales vinculantes en los instrumentos de planificación de planificación. 
Nota: Se entiende por acuerdos internacionales los compromisos suscritos por el país como la Agenda 2030, Acuerdo de París, Habitat III, entre otros.</t>
  </si>
  <si>
    <t>Descripción del Criterio</t>
  </si>
  <si>
    <t>Dimension</t>
  </si>
  <si>
    <t>Institucional</t>
  </si>
  <si>
    <t>Diseño</t>
  </si>
  <si>
    <t>Analisis e involucramiento de actores</t>
  </si>
  <si>
    <t>Implementacion</t>
  </si>
  <si>
    <t>Resultados</t>
  </si>
  <si>
    <t>Compromisos globales</t>
  </si>
  <si>
    <t>Implementación</t>
  </si>
  <si>
    <t>Porcentaje -</t>
  </si>
  <si>
    <t>Porcentaje +</t>
  </si>
  <si>
    <t>% +</t>
  </si>
  <si>
    <t>Ciclo político</t>
  </si>
  <si>
    <t>Umbral</t>
  </si>
  <si>
    <t>Obsolecencia instrumentos</t>
  </si>
  <si>
    <t>Baja implementación planes</t>
  </si>
  <si>
    <t>Racionalidad propuestas</t>
  </si>
  <si>
    <t>Bajo apoyo político</t>
  </si>
  <si>
    <t>% -</t>
  </si>
  <si>
    <t>Distinción y complementariedad entre plan de gobierno y plan de desarrollo</t>
  </si>
  <si>
    <t>Participación</t>
  </si>
  <si>
    <t>Temporalidad del plan</t>
  </si>
  <si>
    <t xml:space="preserve">Mecanismos de Retroalimentación </t>
  </si>
  <si>
    <t>Utilización de escenarios futuros</t>
  </si>
  <si>
    <t xml:space="preserve">Temporalidad del Plan </t>
  </si>
  <si>
    <t xml:space="preserve">Asignación de responsabilidades entre actores involucrados </t>
  </si>
  <si>
    <t>Articulación plan presupuesto</t>
  </si>
  <si>
    <t xml:space="preserve">Definición de marcos metodológicos </t>
  </si>
  <si>
    <t>Análisis de actores</t>
  </si>
  <si>
    <t>Diseño sistemas de seguimiento y monitoreo</t>
  </si>
  <si>
    <t>Proyectos prioritarios identificados en el plan materializados</t>
  </si>
  <si>
    <t>AMBITO</t>
  </si>
  <si>
    <t>Mecanismos de participación de la sociedad que se integren de manera transversal a los procesos de planificación del desarrollo.  
Nota: Se entiende por sociedad a todos los actores interesados: sector privado, academia, expertos en temáticas específicas, ONG, centros de investigación, organizaciones sociales, etc.</t>
  </si>
  <si>
    <t>Análisis e involucramiento de actores</t>
  </si>
  <si>
    <t>Las justificaciones en la consulta muestran que es un concepto complejo y difícil para entender.</t>
  </si>
  <si>
    <t xml:space="preserve">tomar la escala de Gob. abierto para los niveles. </t>
  </si>
  <si>
    <t>Se definen horizontes de tiempo para los objetivos</t>
  </si>
  <si>
    <t>Coordinación Inter niveles del Estado</t>
  </si>
  <si>
    <t>El grado en que se ha respetado en la ejecución de los proyectos la priorización establecida en los instrumentos de planificación.</t>
  </si>
  <si>
    <t>El plan de acciones se implementa respetando la priorización establecida en el instrumento de planificación y plan de acciones</t>
  </si>
  <si>
    <t>Existencia de mecanismos de retroalimentación, en todas las fases del proceso de planificación 
Nota: Se entienden por mecanismos de retroalimentación aquellos que recogen, sistematizan y entregan información sobre los procesos de planificación ejecutados.</t>
  </si>
  <si>
    <t>Las estrategias consideran las fuentes de financiamiento para el desarrollo propuestas en la Agenda 2030</t>
  </si>
  <si>
    <t>Ámbito de Aplicación</t>
  </si>
  <si>
    <t>Ponderación umbral</t>
  </si>
  <si>
    <t>valor considerando umbral</t>
  </si>
  <si>
    <t>se cumple</t>
  </si>
  <si>
    <t>Análisis cumplimiento criterio</t>
  </si>
  <si>
    <t>Cumple criterio</t>
  </si>
  <si>
    <t>Alerta</t>
  </si>
  <si>
    <t>Mecanismos de difusion</t>
  </si>
  <si>
    <t>Resultado</t>
  </si>
  <si>
    <t>Ponderacion umbral</t>
  </si>
  <si>
    <t>ponderacion umbral2</t>
  </si>
  <si>
    <t>Valor con umbral incluído</t>
  </si>
  <si>
    <t>Umbral g1</t>
  </si>
  <si>
    <t>Se contratan estudios especializados en diferentes materias que aportan en el proceso de planificación</t>
  </si>
  <si>
    <t>Equipos conformados por profesionales especializados en planificación para el desarrollo</t>
  </si>
  <si>
    <t>Existen convenios o vínculos con universidades o centros de investigación para la cooperación técnica</t>
  </si>
  <si>
    <t>Los sistemas de apoyo están detallados en el sistema de planificación y vinculados con el instrumento de planificación</t>
  </si>
  <si>
    <t>El plan de gobierno es específico y acotado al periodo de gobierno</t>
  </si>
  <si>
    <t>Existen y se aplican mecanismos de consulta a la sociedad</t>
  </si>
  <si>
    <t>Se establecen tipos de actores que influyen o podrían influir en base a su postura frente a los objetivos y/o estrategias del instrumento de planificación</t>
  </si>
  <si>
    <t>Cuenta</t>
  </si>
  <si>
    <t>Porcentaje</t>
  </si>
  <si>
    <t>Más de 30 horas de formación o capacitación anual en la materia, por funcionario responsable en el proceso de planificación para el desarrollo</t>
  </si>
  <si>
    <t>Baja rotación del personal especializado</t>
  </si>
  <si>
    <t>Baja rotación de autoridades que lideran los procesos de planificación</t>
  </si>
  <si>
    <t>Bajo grado de elaboración de instrumentos de planificación por consultores externos</t>
  </si>
  <si>
    <t>Valor</t>
  </si>
  <si>
    <t>Elementos de análisis</t>
  </si>
  <si>
    <t>Existe una sistematización clara del modelo metodológico utilizado</t>
  </si>
  <si>
    <t>Hay una vinculación clara entre los sistemas de apoyo y el de planificación para el desarrollo</t>
  </si>
  <si>
    <t>El plan de gobierno tiene objetivos cuyo cumplimiento se logra solo en el periodo y que están incluidos en el plan de desarrollo</t>
  </si>
  <si>
    <t>El plan de gobierno y el plan de desarrollo tienen objetivos que se complementan</t>
  </si>
  <si>
    <t>Selección de participantes no es sesgada</t>
  </si>
  <si>
    <t xml:space="preserve"> Se incorpora más de un solo grupo o tipo de actores</t>
  </si>
  <si>
    <t>Se establecen líneas de base para los indicadores</t>
  </si>
  <si>
    <t>Se identifican indicadores cuantitativos y no se incorporan elementos cualitativos al análisis</t>
  </si>
  <si>
    <t>Se puede establecer una vinculación lógica entre el plan de acción y el diagnóstico</t>
  </si>
  <si>
    <t>Las fases de la planificación están articuladas y dependientes unas con otras</t>
  </si>
  <si>
    <t>Conjunto de aptitudes, actitudes, competencias técnicas y políticas de los funcionarios en materias de planificación para el desarrollo.</t>
  </si>
  <si>
    <t>Inclusión de análisis de interrelación entre factores internos y externos, que condicionan el desarrollo, en los instrumentos de planificación.
Nota: Se entiende por internos aquellos factores que están bajo la capacidad de gestión de las autoridades.</t>
  </si>
  <si>
    <t>Contempla que las propuestas planteadas por los instrumentos de planificación den cuenta de diferentes horizontes de tiempo que tendrán influencia o interacción.</t>
  </si>
  <si>
    <t>La definición de objetivos no está redactada como una actividad</t>
  </si>
  <si>
    <t>No existe duplicidad de objetivos</t>
  </si>
  <si>
    <t>No existe contradicción entre los objetivos</t>
  </si>
  <si>
    <t>No existen estrategias contradictorias</t>
  </si>
  <si>
    <t>No existe duplicidad de estrategias</t>
  </si>
  <si>
    <t>Se comunica de forma amplia la información</t>
  </si>
  <si>
    <t>Existe una declaración explícita de las responsabilidades de los órganos públicos en relación a los impactos de los instrumentos de planificación</t>
  </si>
  <si>
    <t>El cambio en la materialización de los objetivos y estrategias priorizadas se explica y justifica</t>
  </si>
  <si>
    <t>Se tienen en cuenta los medios de implementación ni siquiera implícitamente</t>
  </si>
  <si>
    <t>Se hacen esfuerzos por vincular, comparar o complementar las metas o indicadores del instrumento de planificación con los de la Agenda 2030</t>
  </si>
  <si>
    <t>Los compromisos no se tratan de forma separada como una temática aparte</t>
  </si>
  <si>
    <t>Alerta 1</t>
  </si>
  <si>
    <t>Alerta 2</t>
  </si>
  <si>
    <t>Alerta 3</t>
  </si>
  <si>
    <t>Alerta 4</t>
  </si>
  <si>
    <t>Alerta 5</t>
  </si>
  <si>
    <t>Alerta 6</t>
  </si>
  <si>
    <t>Alerta 7</t>
  </si>
  <si>
    <t>Ancho</t>
  </si>
  <si>
    <t>Fin</t>
  </si>
  <si>
    <t>x</t>
  </si>
  <si>
    <t>version</t>
  </si>
  <si>
    <t>nacional</t>
  </si>
  <si>
    <t>Actualizacion</t>
  </si>
  <si>
    <t>Cambios</t>
  </si>
  <si>
    <t>Paraguay</t>
  </si>
  <si>
    <t>se agrega inventario de planes</t>
  </si>
  <si>
    <t>se agregan mas elementos a criterios:</t>
  </si>
  <si>
    <t>Ponderacion criterio</t>
  </si>
  <si>
    <t>ponderacion elementos</t>
  </si>
  <si>
    <t xml:space="preserve">Las conclusiones se fundamentan en hechos verificables </t>
  </si>
  <si>
    <t>Se identifican potencialidades y desafíos (cualitativos o cuantitativos)</t>
  </si>
  <si>
    <t>Se consideran objetivos o estrategias incorporadas en planes anteriores o tendencias diagnosticadas en otros instrumentos</t>
  </si>
  <si>
    <t>El instrumento presenta las fuentes de financiamiento para cada plan de acciones</t>
  </si>
  <si>
    <t>Existen instrumentos para ejecutar presupuestos en coordinación con otras instituciones</t>
  </si>
  <si>
    <t>Se pueden financiar proyectos con más de una fuente de financiamiento</t>
  </si>
  <si>
    <t>Existen incentivos para la eficiencia en la ejecución del presupuesto vinculado al logro de un objetivo</t>
  </si>
  <si>
    <t>Está identificada la frecuencia de la medición de los indicadores</t>
  </si>
  <si>
    <t>Se identifican los responsables de recoger y sistematizar los datos y para construir los indicadores</t>
  </si>
  <si>
    <t>Están identificadas las fuentes de la información necesarias para el monitoreo y seguimiento</t>
  </si>
  <si>
    <t>Se identificaron las estrategias para lograr el apoyo de las autoridades en la implementación del plan</t>
  </si>
  <si>
    <t>Existe un plan de acciones alineado al instrumento de planificación</t>
  </si>
  <si>
    <t>*****</t>
  </si>
  <si>
    <t>El conjunto de estrategias y acciones se considera como "suficiente" para lograr los objetivos definidos</t>
  </si>
  <si>
    <t>Existen instancias de medio término (plazo intermedio) para el monitoreo y seguimiento de las metas</t>
  </si>
  <si>
    <t>se agrega un nuevo criterio a resultados</t>
  </si>
  <si>
    <t>logros del plan</t>
  </si>
  <si>
    <t>Existe evidencia de la implementación de los prerrequisitos necesarios para realizar las actividades contenidas en el plan</t>
  </si>
  <si>
    <t>Se monitorea y hace seguimiento de los planes y / o instrumentos de planificación</t>
  </si>
  <si>
    <t>Existe el desarrollo de una teoría de cambio para asignar impacto con acciones desarrolladas</t>
  </si>
  <si>
    <t>Existe un alto grado de cumplimiento de los objetivos de los instrumentos de planificación en relación con el avance de su periodo de vigencia (eficacia)</t>
  </si>
  <si>
    <t>Existe una alta eficiencia en la realización de los productos, acciones o actividades consideradas en los instrumentos de planificación en relación con su costo. (eficiencia) (se generan ahorros, sinergias, aprovechamiento de recursos externos, etc.)</t>
  </si>
  <si>
    <t>Elementos para identificar resultados o impactos que los instrumentos de planificación tienen en el logro de los objetivos</t>
  </si>
  <si>
    <t>se reordenan los criterios por dimensiones</t>
  </si>
  <si>
    <t>se cambian los números de los criterios</t>
  </si>
  <si>
    <t>actualizar el manual de aplicacion</t>
  </si>
  <si>
    <t xml:space="preserve">graficos de alertas se actualizacion </t>
  </si>
  <si>
    <t>se actualizó la forma de calcular las alertas</t>
  </si>
  <si>
    <t>Logros</t>
  </si>
  <si>
    <t>valor</t>
  </si>
  <si>
    <t>Argentina</t>
  </si>
  <si>
    <t>Chile</t>
  </si>
  <si>
    <t>Coordinador:</t>
  </si>
  <si>
    <t>Grupo:</t>
  </si>
  <si>
    <t>País:</t>
  </si>
  <si>
    <t>Panamá</t>
  </si>
  <si>
    <t>Colombia</t>
  </si>
  <si>
    <t>Perú</t>
  </si>
  <si>
    <t>Barbados</t>
  </si>
  <si>
    <t>Bolivia</t>
  </si>
  <si>
    <t>Brasil</t>
  </si>
  <si>
    <t>Uruguay</t>
  </si>
  <si>
    <t>Antigua y Barbuda</t>
  </si>
  <si>
    <t>Bahamas</t>
  </si>
  <si>
    <t>Belice</t>
  </si>
  <si>
    <t>Costa Rica</t>
  </si>
  <si>
    <t>Cuba</t>
  </si>
  <si>
    <t>Dominica</t>
  </si>
  <si>
    <t>Ecuador</t>
  </si>
  <si>
    <t>El Salvador</t>
  </si>
  <si>
    <t>Granada</t>
  </si>
  <si>
    <t>Guatemala</t>
  </si>
  <si>
    <t>Guyana</t>
  </si>
  <si>
    <t>Haiti</t>
  </si>
  <si>
    <t>Honduras</t>
  </si>
  <si>
    <t>Jamaica</t>
  </si>
  <si>
    <t>México</t>
  </si>
  <si>
    <t>Nicaragua</t>
  </si>
  <si>
    <t>República Dominicana</t>
  </si>
  <si>
    <t>Saint Kitts y Nevis</t>
  </si>
  <si>
    <t>San Vicente y las Granadinas</t>
  </si>
  <si>
    <t>Santa Lucía</t>
  </si>
  <si>
    <t>Suriname</t>
  </si>
  <si>
    <t>Trinidad y Tobago</t>
  </si>
  <si>
    <t>Venezuela</t>
  </si>
  <si>
    <t>https://observatorioplanificacion.cepal.org/es/paises/argentina</t>
  </si>
  <si>
    <t>https://observatorioplanificacion.cepal.org/es/paises/bahamas</t>
  </si>
  <si>
    <t>https://observatorioplanificacion.cepal.org/es/paises/barbados</t>
  </si>
  <si>
    <t>https://observatorioplanificacion.cepal.org/es/paises/belice</t>
  </si>
  <si>
    <t>https://observatorioplanificacion.cepal.org/es/paises/bolivia</t>
  </si>
  <si>
    <t>https://observatorioplanificacion.cepal.org/es/paises/brasil</t>
  </si>
  <si>
    <t>https://observatorioplanificacion.cepal.org/es/paises/chile</t>
  </si>
  <si>
    <t>https://observatorioplanificacion.cepal.org/es/paises/colombia</t>
  </si>
  <si>
    <t>https://observatorioplanificacion.cepal.org/es/paises/cuba</t>
  </si>
  <si>
    <t>https://observatorioplanificacion.cepal.org/es/paises/dominica</t>
  </si>
  <si>
    <t>https://observatorioplanificacion.cepal.org/es/paises/ecuador</t>
  </si>
  <si>
    <t>https://observatorioplanificacion.cepal.org/es/paises/granada</t>
  </si>
  <si>
    <t>https://observatorioplanificacion.cepal.org/es/paises/guatemala</t>
  </si>
  <si>
    <t>https://observatorioplanificacion.cepal.org/es/paises/guyana</t>
  </si>
  <si>
    <t>https://observatorioplanificacion.cepal.org/es/paises/haiti</t>
  </si>
  <si>
    <t>https://observatorioplanificacion.cepal.org/es/paises/honduras</t>
  </si>
  <si>
    <t>https://observatorioplanificacion.cepal.org/es/paises/jamaica</t>
  </si>
  <si>
    <t>https://observatorioplanificacion.cepal.org/es/paises/nicaragua</t>
  </si>
  <si>
    <t>https://observatorioplanificacion.cepal.org/es/paises/paraguay</t>
  </si>
  <si>
    <t>https://observatorioplanificacion.cepal.org/es/paises/suriname</t>
  </si>
  <si>
    <t>https://observatorioplanificacion.cepal.org/es/paises/uruguay</t>
  </si>
  <si>
    <t>https://observatorioplanificacion.cepal.org/es/paises/venezuela</t>
  </si>
  <si>
    <t>https://observatorioplanificacion.cepal.org/es/paises/antigua-y-barbuda</t>
  </si>
  <si>
    <t>https://observatorioplanificacion.cepal.org/es/paises/costa-rica</t>
  </si>
  <si>
    <t>https://observatorioplanificacion.cepal.org/es/paises/el-salvador</t>
  </si>
  <si>
    <t>https://observatorioplanificacion.cepal.org/es/paises/san-vicente-y-las-granadinas</t>
  </si>
  <si>
    <t>https://observatorioplanificacion.cepal.org/es/paises/trinidad-y-tobago</t>
  </si>
  <si>
    <t>https://observatorioplanificacion.cepal.org/es/paises/mexico</t>
  </si>
  <si>
    <t>https://observatorioplanificacion.cepal.org/es/paises/panama</t>
  </si>
  <si>
    <t>https://observatorioplanificacion.cepal.org/es/paises/paru</t>
  </si>
  <si>
    <t>https://observatorioplanificacion.cepal.org/es/paises/republica-dominicana</t>
  </si>
  <si>
    <t>https://observatorioplanificacion.cepal.org/es/paises/san-cristobal-y-nieves</t>
  </si>
  <si>
    <t>https://observatorioplanificacion.cepal.org/es/paises/santa-lucia</t>
  </si>
  <si>
    <t>Grupo 1</t>
  </si>
  <si>
    <t>Grupo 2</t>
  </si>
  <si>
    <t>Grupo 3</t>
  </si>
  <si>
    <t>Grupo 4</t>
  </si>
  <si>
    <t>Grupo 5</t>
  </si>
  <si>
    <t>Grupo 6</t>
  </si>
  <si>
    <t>Grupo 7</t>
  </si>
  <si>
    <t>Fecha de realización:</t>
  </si>
  <si>
    <t>Modelo Nacional</t>
  </si>
  <si>
    <t>Contrapartes definidas</t>
  </si>
  <si>
    <t xml:space="preserve">Están definidas las contrapartes y los actores que tienen capacidad para tomar decisiones en el proceso de planificación. </t>
  </si>
  <si>
    <t xml:space="preserve">Considerados como los responsables de conducir, liderar y coordinar los procesos de planificación. Considera a quienes forman parte de los gobiernos subnacionales o nacionales. Pueden conformarse como comisiones técnicas o consejos permanentes. </t>
  </si>
  <si>
    <t>Están definidas las contrapartes responsables al interior del gobierno local o intermedio</t>
  </si>
  <si>
    <t>Están definidas las contrapartes responsables al exterior del gobierno local o intermedio</t>
  </si>
  <si>
    <t>Los roles de las contrapartes están claramente definidos</t>
  </si>
  <si>
    <t>Diseño de técnicas propias</t>
  </si>
  <si>
    <t>Se usa una metodología general de planificación definida desde el nivel nacional</t>
  </si>
  <si>
    <t>Diseño de marco metodológico propio adaptado a la realidad local</t>
  </si>
  <si>
    <t>Distinción y/o Complementariedad entre plan de gobierno local y plan de desarrollo</t>
  </si>
  <si>
    <t>Existe un modelo explicativo de los determinantes del desarrollo del territorio</t>
  </si>
  <si>
    <t>Se establece un plan de comunicación sobre las fases del proceso de planificación en función del receptor de la información, es decir, diferenciado dependiendo del tipo de actor local (jovenes, adultos mayores, sector rural, etc.)</t>
  </si>
  <si>
    <t>Se establecen mecanismos de difusión inclusivos (personas con capacidades diferentes)</t>
  </si>
  <si>
    <t>Se tienen en cuenta los objetivos nacionales para la definición de los planes locales</t>
  </si>
  <si>
    <t>Se identifican las políticas públicas nacionales con mayor impacto a nivel del territorio</t>
  </si>
  <si>
    <t>Existe una articulación entre los plazos de los objetivos definidos a nivel nacional y los definidos en los planes locales</t>
  </si>
  <si>
    <t xml:space="preserve">Los planes locales identifican los principios y/o valores definidos </t>
  </si>
  <si>
    <t>Se consideran en la planificación los recursos o fondos disponibles a nivel nacional</t>
  </si>
  <si>
    <t>Articulacion entre planes locales</t>
  </si>
  <si>
    <t>Los objetivos de los diferentes planes locales son complementarios entre si</t>
  </si>
  <si>
    <t>Existe convergencia o sinergias en los plazos definidos para los planes territoriales</t>
  </si>
  <si>
    <t>Las metodologías utilizadas para la elaboración de los planes consideran como insumos los lineamientos contenidos en los otros planes</t>
  </si>
  <si>
    <t>Los instrumentos de planificación toman en cuenta la distribución de los recursos general a nivel territorial</t>
  </si>
  <si>
    <t>Existe complementariedad o sinergia a nivel de proyectos contenidos en los planes</t>
  </si>
  <si>
    <t>Describe las relaciones de complementariedad entre los diferentes instrumentos de planificación de competencia territorial</t>
  </si>
  <si>
    <t>Mecanismos de información, difusión y comunicación a la sociedad en el proceso de planificación.</t>
  </si>
  <si>
    <t xml:space="preserve">En la definición de horizontes de tiempo para objetivos y estrategias se consideran los cambios de autoridad durante el periodo establecido para el instrumento de planificación </t>
  </si>
  <si>
    <t>Articulación entre planes locales</t>
  </si>
  <si>
    <t>Resumen dimensiones</t>
  </si>
  <si>
    <t>Temáticas territoriales</t>
  </si>
  <si>
    <t>Temas del desarrollo territorial incluídos en los instrumentos</t>
  </si>
  <si>
    <t>Se considera la formación de capital social</t>
  </si>
  <si>
    <t>Se considera la gestión de riesgos o resiliencia territorial</t>
  </si>
  <si>
    <t>Se incluyen objetivos ambientales a nivel del territorio</t>
  </si>
  <si>
    <t>Los instrumentos de planificación incluyen o consideran el ordenamiento territorial</t>
  </si>
  <si>
    <t>Se consideran temáticas relacionadas con desarrollo económico o productivo</t>
  </si>
  <si>
    <t>Se destinan suficientes recursos para la construcción y funcionamiento del sistema de monitoreo y seguimiento</t>
  </si>
  <si>
    <t>Existe un sistema de gestión del conocimiento que sistematiza información y experiencia recogida del proceso de planificación y la dispone en forma clara para la toma de decisiones</t>
  </si>
  <si>
    <t>Los actores sociales y en general la comunidad reconoce la calidad de los productos, servicios o actividades desarrolladas en el marco de los instrumentos y planes</t>
  </si>
  <si>
    <t>Alineación e incorporación de los objetivos,  las metas e indicadores de la Agenda 2030 al plan de desarrollo o al instrumento de planificación de mayor jerarquía. 
Nota: Aunque no tengan la misma meta o utilicen otro indicador se espera que lo que el país defina, tenga un grado de complementariedad o profundización con lo definido en la Agenda 2030.</t>
  </si>
  <si>
    <t>Desarrollo y aplicación de esquemas/modelos metodológicos que sean adaptados a la realidad local.</t>
  </si>
  <si>
    <t>3. Se adapta una variedad de esquemas/modelos metodológicos a la realidad nacional y/o Se define un marco propio para considerar las realidades específicas.</t>
  </si>
  <si>
    <t>Sinergias que se generan entre el plan de gobierno y el plan de desarrollo.
Nota: Se entiende un plan de gobierno como el instrumento que orienta la acción del poder ejecutivo en el marco de su periodo del gobierno. 
El criterio no supone una jerarquía entre instrumentos, ya que ésta depende de la realidad y contexto.</t>
  </si>
  <si>
    <t xml:space="preserve">Diagnóstico basado en la evidencia que a los hechos o situaciones identificadas les da un contexto e interpretación de causas, efectos y relaciones de fenómenos que están presentes y determinan el desarrollo. Explicación consistente de la situación actual que permite dar fundamento a la definición objetivos. </t>
  </si>
  <si>
    <t>Modalidades de Incorporación de la Agenda 2030 y los Objetivos de Desarrollo Sostenible (ODS) a los procesos de planificación, teniendo en cuenta las diferentes realidades, capacidades y niveles de desarrollo</t>
  </si>
  <si>
    <t>Desviación estandar</t>
  </si>
  <si>
    <t>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</si>
</sst>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00_-;\-* #,##0.000_-;_-* &quot;-&quot;??_-;_-@_-"/>
  </numFmts>
  <fonts count="25"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sz val="12"/>
      <color theme="1"/>
      <name val="Calibri"/>
      <family val="2"/>
      <scheme val="minor"/>
    </font>
    <font>
      <b/>
      <sz val="12"/>
      <color rgb="FF000000"/>
      <name val="Calibri"/>
      <family val="2"/>
      <scheme val="minor"/>
    </font>
    <font>
      <b/>
      <sz val="12"/>
      <color theme="1"/>
      <name val="Calibri"/>
      <family val="2"/>
      <scheme val="minor"/>
    </font>
    <font>
      <sz val="12"/>
      <color theme="1"/>
      <name val="Calibri"/>
      <family val="2"/>
      <scheme val="minor"/>
    </font>
    <font>
      <b/>
      <sz val="11"/>
      <color theme="1"/>
      <name val="Calibri"/>
      <family val="2"/>
      <scheme val="minor"/>
    </font>
    <font>
      <sz val="11"/>
      <color theme="1"/>
      <name val="Calibri"/>
      <family val="2"/>
      <scheme val="minor"/>
    </font>
    <font>
      <sz val="11"/>
      <color rgb="FF333333"/>
      <name val="Calibri"/>
      <family val="2"/>
      <scheme val="minor"/>
    </font>
    <font>
      <b/>
      <sz val="11"/>
      <color theme="0"/>
      <name val="Calibri"/>
      <family val="2"/>
      <scheme val="minor"/>
    </font>
    <font>
      <sz val="11"/>
      <color theme="0"/>
      <name val="Calibri"/>
      <family val="2"/>
      <scheme val="minor"/>
    </font>
    <font>
      <sz val="10"/>
      <color theme="1"/>
      <name val="Calibri"/>
      <family val="2"/>
      <scheme val="minor"/>
    </font>
    <font>
      <b/>
      <sz val="12"/>
      <color theme="0"/>
      <name val="Calibri"/>
      <family val="2"/>
      <scheme val="minor"/>
    </font>
    <font>
      <sz val="10"/>
      <color theme="0"/>
      <name val="Calibri"/>
      <family val="2"/>
      <scheme val="minor"/>
    </font>
    <font>
      <sz val="12"/>
      <color theme="0"/>
      <name val="Calibri"/>
      <family val="2"/>
      <scheme val="minor"/>
    </font>
    <font>
      <sz val="8"/>
      <color theme="1"/>
      <name val="Calibri"/>
      <family val="2"/>
      <scheme val="minor"/>
    </font>
    <font>
      <b/>
      <sz val="8"/>
      <color theme="1"/>
      <name val="Calibri"/>
      <family val="2"/>
      <scheme val="minor"/>
    </font>
    <font>
      <sz val="12"/>
      <color theme="1" tint="4.9989318521683403E-2"/>
      <name val="Calibri"/>
      <family val="2"/>
      <scheme val="minor"/>
    </font>
    <font>
      <u/>
      <sz val="12"/>
      <color theme="0"/>
      <name val="Calibri"/>
      <family val="2"/>
      <scheme val="minor"/>
    </font>
    <font>
      <sz val="12"/>
      <color rgb="FF000000"/>
      <name val="Calibri"/>
      <family val="2"/>
    </font>
  </fonts>
  <fills count="3">
    <fill>
      <patternFill patternType="none"/>
    </fill>
    <fill>
      <patternFill patternType="gray125"/>
    </fill>
    <fill>
      <patternFill patternType="solid">
        <fgColor rgb="FFFFFF00"/>
        <bgColor indexed="64"/>
      </patternFill>
    </fill>
  </fills>
  <borders count="2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bottom/>
      <diagonal/>
    </border>
    <border>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medium">
        <color auto="1"/>
      </right>
      <top style="medium">
        <color auto="1"/>
      </top>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medium">
        <color auto="1"/>
      </right>
      <top style="thin">
        <color auto="1"/>
      </top>
      <bottom style="medium">
        <color auto="1"/>
      </bottom>
      <diagonal/>
    </border>
    <border>
      <left/>
      <right style="medium">
        <color auto="1"/>
      </right>
      <top/>
      <bottom/>
      <diagonal/>
    </border>
    <border>
      <left/>
      <right style="medium">
        <color auto="1"/>
      </right>
      <top/>
      <bottom style="medium">
        <color auto="1"/>
      </bottom>
      <diagonal/>
    </border>
    <border>
      <left/>
      <right style="thin">
        <color auto="1"/>
      </right>
      <top style="thin">
        <color auto="1"/>
      </top>
      <bottom style="thin">
        <color auto="1"/>
      </bottom>
      <diagonal/>
    </border>
    <border>
      <left style="thin">
        <color theme="0"/>
      </left>
      <right/>
      <top/>
      <bottom/>
      <diagonal/>
    </border>
    <border>
      <left style="thin">
        <color theme="0"/>
      </left>
      <right/>
      <top style="thick">
        <color theme="0"/>
      </top>
      <bottom/>
      <diagonal/>
    </border>
    <border>
      <left/>
      <right/>
      <top style="thick">
        <color theme="0"/>
      </top>
      <bottom/>
      <diagonal/>
    </border>
    <border>
      <left style="thin">
        <color theme="0"/>
      </left>
      <right/>
      <top style="thin">
        <color theme="0"/>
      </top>
      <bottom/>
      <diagonal/>
    </border>
    <border>
      <left/>
      <right/>
      <top style="thin">
        <color theme="0"/>
      </top>
      <bottom/>
      <diagonal/>
    </border>
    <border>
      <left/>
      <right style="medium">
        <color auto="1"/>
      </right>
      <top style="thin">
        <color auto="1"/>
      </top>
      <bottom/>
      <diagonal/>
    </border>
  </borders>
  <cellStyleXfs count="15">
    <xf numFmtId="0" fontId="0" fillId="0" borderId="0"/>
    <xf numFmtId="9"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cellStyleXfs>
  <cellXfs count="180">
    <xf numFmtId="0" fontId="0" fillId="0" borderId="0" xfId="0"/>
    <xf numFmtId="9" fontId="0" fillId="0" borderId="2" xfId="0" applyNumberFormat="1" applyBorder="1"/>
    <xf numFmtId="0" fontId="0" fillId="0" borderId="0" xfId="0" applyAlignment="1">
      <alignment vertical="center"/>
    </xf>
    <xf numFmtId="0" fontId="5" fillId="0" borderId="0" xfId="0" applyFont="1"/>
    <xf numFmtId="0" fontId="6" fillId="0" borderId="0" xfId="0" applyFont="1"/>
    <xf numFmtId="0" fontId="7" fillId="0" borderId="0" xfId="0" applyFont="1"/>
    <xf numFmtId="0" fontId="0" fillId="0" borderId="0" xfId="0" applyFont="1"/>
    <xf numFmtId="0" fontId="19" fillId="0" borderId="0" xfId="0" applyFont="1"/>
    <xf numFmtId="9" fontId="19" fillId="0" borderId="0" xfId="0" applyNumberFormat="1" applyFont="1"/>
    <xf numFmtId="9" fontId="0" fillId="0" borderId="0" xfId="0" applyNumberFormat="1" applyFont="1"/>
    <xf numFmtId="0" fontId="19" fillId="0" borderId="0" xfId="0" applyFont="1" applyAlignment="1">
      <alignment vertical="center"/>
    </xf>
    <xf numFmtId="0" fontId="14" fillId="0" borderId="15" xfId="0" applyFont="1" applyFill="1" applyBorder="1"/>
    <xf numFmtId="0" fontId="15" fillId="0" borderId="0" xfId="0" applyFont="1" applyFill="1"/>
    <xf numFmtId="0" fontId="14" fillId="0" borderId="0" xfId="0" applyFont="1" applyFill="1" applyBorder="1"/>
    <xf numFmtId="0" fontId="15" fillId="0" borderId="0" xfId="0" applyFont="1"/>
    <xf numFmtId="0" fontId="15" fillId="0" borderId="16" xfId="0" applyFont="1" applyFill="1" applyBorder="1"/>
    <xf numFmtId="0" fontId="15" fillId="0" borderId="17" xfId="0" applyFont="1" applyFill="1" applyBorder="1"/>
    <xf numFmtId="2" fontId="15" fillId="0" borderId="18" xfId="0" applyNumberFormat="1" applyFont="1" applyFill="1" applyBorder="1"/>
    <xf numFmtId="0" fontId="15" fillId="0" borderId="18" xfId="0" applyFont="1" applyFill="1" applyBorder="1"/>
    <xf numFmtId="0" fontId="15" fillId="0" borderId="19" xfId="0" applyFont="1" applyFill="1" applyBorder="1"/>
    <xf numFmtId="43" fontId="15" fillId="0" borderId="16" xfId="0" applyNumberFormat="1" applyFont="1" applyFill="1" applyBorder="1"/>
    <xf numFmtId="9" fontId="0" fillId="0" borderId="2" xfId="0" applyNumberFormat="1" applyBorder="1" applyAlignment="1">
      <alignment vertical="center"/>
    </xf>
    <xf numFmtId="0" fontId="0" fillId="0" borderId="2" xfId="0" applyBorder="1" applyAlignment="1">
      <alignment horizontal="left" vertical="center"/>
    </xf>
    <xf numFmtId="0" fontId="4" fillId="0" borderId="2" xfId="0" applyFont="1" applyBorder="1" applyAlignment="1">
      <alignment horizontal="left" vertical="center"/>
    </xf>
    <xf numFmtId="9" fontId="19" fillId="0" borderId="0" xfId="0" applyNumberFormat="1" applyFont="1" applyAlignment="1">
      <alignment vertical="center"/>
    </xf>
    <xf numFmtId="9" fontId="10" fillId="0" borderId="2" xfId="1" applyNumberFormat="1" applyFont="1" applyBorder="1" applyAlignment="1" applyProtection="1">
      <alignment wrapText="1"/>
      <protection locked="0"/>
    </xf>
    <xf numFmtId="0" fontId="10" fillId="0" borderId="2" xfId="0" applyFont="1" applyBorder="1" applyAlignment="1" applyProtection="1">
      <alignment wrapText="1"/>
      <protection locked="0"/>
    </xf>
    <xf numFmtId="0" fontId="9" fillId="0" borderId="2" xfId="0" applyFont="1" applyBorder="1" applyAlignment="1" applyProtection="1">
      <alignment horizontal="center" wrapText="1"/>
      <protection locked="0"/>
    </xf>
    <xf numFmtId="0" fontId="9" fillId="0" borderId="2" xfId="0" applyFont="1" applyBorder="1" applyAlignment="1" applyProtection="1">
      <alignment horizontal="center" vertical="center" wrapText="1"/>
      <protection locked="0"/>
    </xf>
    <xf numFmtId="0" fontId="9" fillId="0" borderId="2" xfId="0" applyFont="1" applyFill="1" applyBorder="1" applyAlignment="1" applyProtection="1">
      <alignment horizontal="left" wrapText="1"/>
      <protection locked="0"/>
    </xf>
    <xf numFmtId="0" fontId="10" fillId="0" borderId="0" xfId="0" applyFont="1" applyAlignment="1" applyProtection="1">
      <alignment wrapText="1"/>
      <protection locked="0"/>
    </xf>
    <xf numFmtId="0" fontId="10" fillId="0" borderId="2" xfId="0" applyFont="1" applyFill="1" applyBorder="1" applyAlignment="1" applyProtection="1">
      <alignment vertical="center" wrapText="1"/>
      <protection locked="0"/>
    </xf>
    <xf numFmtId="9" fontId="10" fillId="0" borderId="2" xfId="1" applyNumberFormat="1" applyFont="1" applyFill="1" applyBorder="1" applyAlignment="1" applyProtection="1">
      <alignment wrapText="1"/>
      <protection locked="0"/>
    </xf>
    <xf numFmtId="0" fontId="10" fillId="0" borderId="2" xfId="0" applyFont="1" applyFill="1" applyBorder="1" applyAlignment="1" applyProtection="1">
      <alignment wrapText="1"/>
      <protection locked="0"/>
    </xf>
    <xf numFmtId="0" fontId="10" fillId="0" borderId="2"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left" wrapText="1"/>
      <protection locked="0"/>
    </xf>
    <xf numFmtId="0" fontId="10" fillId="0" borderId="0" xfId="0" applyFont="1" applyProtection="1">
      <protection locked="0"/>
    </xf>
    <xf numFmtId="0" fontId="10" fillId="0" borderId="2" xfId="0" applyFont="1" applyFill="1" applyBorder="1" applyAlignment="1" applyProtection="1">
      <alignment horizontal="left"/>
      <protection locked="0"/>
    </xf>
    <xf numFmtId="0" fontId="0" fillId="2" borderId="2"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left" vertical="top" wrapText="1"/>
      <protection locked="0"/>
    </xf>
    <xf numFmtId="0" fontId="10" fillId="0" borderId="2" xfId="0" applyFont="1" applyFill="1" applyBorder="1" applyAlignment="1" applyProtection="1">
      <alignment horizontal="left" vertical="center" wrapText="1"/>
      <protection locked="0"/>
    </xf>
    <xf numFmtId="0" fontId="10" fillId="0" borderId="2" xfId="0" applyFont="1" applyFill="1" applyBorder="1" applyAlignment="1" applyProtection="1">
      <alignment horizontal="center" vertical="top" wrapText="1"/>
      <protection locked="0"/>
    </xf>
    <xf numFmtId="0" fontId="10" fillId="0" borderId="2" xfId="0" applyFont="1" applyBorder="1" applyProtection="1">
      <protection locked="0"/>
    </xf>
    <xf numFmtId="0" fontId="10" fillId="0" borderId="2"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0" xfId="0" applyFont="1" applyFill="1" applyAlignment="1" applyProtection="1">
      <alignment horizontal="left"/>
      <protection locked="0"/>
    </xf>
    <xf numFmtId="0" fontId="10" fillId="0" borderId="0" xfId="0" applyFont="1" applyFill="1" applyAlignment="1" applyProtection="1">
      <alignment horizontal="center" vertical="center" wrapText="1"/>
      <protection locked="0"/>
    </xf>
    <xf numFmtId="9" fontId="16" fillId="0" borderId="0" xfId="2" applyFont="1" applyFill="1" applyAlignment="1" applyProtection="1">
      <alignment vertical="center" wrapText="1"/>
      <protection locked="0"/>
    </xf>
    <xf numFmtId="0" fontId="0" fillId="0" borderId="0" xfId="0" applyFont="1" applyProtection="1">
      <protection locked="0"/>
    </xf>
    <xf numFmtId="9" fontId="16" fillId="0" borderId="2" xfId="2" applyFont="1" applyFill="1" applyBorder="1" applyAlignment="1" applyProtection="1">
      <alignment horizontal="center" vertical="center" wrapText="1"/>
      <protection locked="0"/>
    </xf>
    <xf numFmtId="0" fontId="5" fillId="0" borderId="0" xfId="0" applyFont="1" applyAlignment="1" applyProtection="1">
      <alignment wrapText="1"/>
    </xf>
    <xf numFmtId="0" fontId="17" fillId="0" borderId="0"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10" fontId="11" fillId="0" borderId="2" xfId="2" applyNumberFormat="1"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9" fillId="0" borderId="2" xfId="0" applyFont="1" applyFill="1" applyBorder="1" applyAlignment="1" applyProtection="1">
      <alignment vertical="center" wrapText="1"/>
    </xf>
    <xf numFmtId="0" fontId="9" fillId="0" borderId="7"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10" fillId="0" borderId="0" xfId="0" applyFont="1" applyAlignment="1" applyProtection="1">
      <alignment wrapText="1"/>
    </xf>
    <xf numFmtId="9" fontId="16" fillId="0" borderId="0" xfId="2" applyFont="1" applyFill="1" applyBorder="1" applyAlignment="1" applyProtection="1">
      <alignment horizontal="center" vertical="center" wrapText="1"/>
    </xf>
    <xf numFmtId="9" fontId="18" fillId="0" borderId="0" xfId="2" applyFont="1" applyFill="1" applyBorder="1" applyAlignment="1" applyProtection="1">
      <alignment vertical="center" wrapText="1"/>
    </xf>
    <xf numFmtId="9" fontId="16" fillId="0" borderId="14" xfId="2" applyFont="1" applyFill="1" applyBorder="1" applyAlignment="1" applyProtection="1">
      <alignment vertical="center" wrapText="1"/>
    </xf>
    <xf numFmtId="9" fontId="16" fillId="0" borderId="2" xfId="2" applyFont="1" applyFill="1" applyBorder="1" applyAlignment="1" applyProtection="1">
      <alignment vertical="center" wrapText="1"/>
    </xf>
    <xf numFmtId="10" fontId="12" fillId="0" borderId="2" xfId="2" applyNumberFormat="1" applyFont="1" applyFill="1" applyBorder="1" applyAlignment="1" applyProtection="1">
      <alignment vertical="center" wrapText="1"/>
    </xf>
    <xf numFmtId="9" fontId="10" fillId="0" borderId="0" xfId="2" applyFont="1" applyFill="1" applyBorder="1" applyAlignment="1" applyProtection="1">
      <alignment horizontal="center" vertical="center"/>
    </xf>
    <xf numFmtId="9" fontId="10" fillId="0" borderId="3" xfId="2" applyFont="1" applyFill="1" applyBorder="1" applyAlignment="1" applyProtection="1">
      <alignment horizontal="center" vertical="center"/>
    </xf>
    <xf numFmtId="9" fontId="10" fillId="0" borderId="0" xfId="0" applyNumberFormat="1" applyFont="1" applyProtection="1"/>
    <xf numFmtId="0" fontId="10" fillId="0" borderId="0" xfId="0" applyFont="1" applyProtection="1"/>
    <xf numFmtId="0" fontId="18" fillId="0" borderId="0" xfId="0" applyFont="1" applyFill="1" applyBorder="1" applyAlignment="1" applyProtection="1">
      <alignment vertical="center" wrapText="1"/>
    </xf>
    <xf numFmtId="0" fontId="16" fillId="0" borderId="14" xfId="0" applyFont="1" applyFill="1" applyBorder="1" applyAlignment="1" applyProtection="1">
      <alignment vertical="center" wrapText="1"/>
    </xf>
    <xf numFmtId="0" fontId="16" fillId="0" borderId="2" xfId="0" applyFont="1" applyFill="1" applyBorder="1" applyAlignment="1" applyProtection="1">
      <alignment vertical="center" wrapText="1"/>
    </xf>
    <xf numFmtId="9" fontId="10" fillId="0" borderId="2" xfId="2" applyFont="1" applyFill="1" applyBorder="1" applyAlignment="1" applyProtection="1">
      <alignment horizontal="center" vertical="center"/>
    </xf>
    <xf numFmtId="0" fontId="10" fillId="0" borderId="2" xfId="0" applyFont="1" applyFill="1" applyBorder="1" applyAlignment="1" applyProtection="1">
      <alignment horizontal="center" vertical="center"/>
    </xf>
    <xf numFmtId="9" fontId="10" fillId="0" borderId="10" xfId="2" applyFont="1" applyFill="1" applyBorder="1" applyAlignment="1" applyProtection="1">
      <alignment horizontal="center" vertical="center"/>
    </xf>
    <xf numFmtId="9" fontId="18" fillId="0" borderId="0" xfId="0" applyNumberFormat="1" applyFont="1" applyFill="1" applyBorder="1" applyAlignment="1" applyProtection="1">
      <alignment vertical="center" wrapText="1"/>
    </xf>
    <xf numFmtId="9" fontId="16" fillId="0" borderId="14" xfId="0" applyNumberFormat="1" applyFont="1" applyFill="1" applyBorder="1" applyAlignment="1" applyProtection="1">
      <alignment vertical="center" wrapText="1"/>
    </xf>
    <xf numFmtId="9" fontId="16" fillId="0" borderId="2" xfId="0" applyNumberFormat="1" applyFont="1" applyFill="1" applyBorder="1" applyAlignment="1" applyProtection="1">
      <alignment vertical="center" wrapText="1"/>
    </xf>
    <xf numFmtId="10" fontId="13" fillId="0" borderId="2" xfId="0" applyNumberFormat="1" applyFont="1" applyBorder="1" applyProtection="1"/>
    <xf numFmtId="0" fontId="10" fillId="0" borderId="3"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0" xfId="13" applyNumberFormat="1" applyFont="1" applyFill="1" applyBorder="1" applyAlignment="1" applyProtection="1">
      <alignment horizontal="center" vertical="center"/>
    </xf>
    <xf numFmtId="9" fontId="10" fillId="0" borderId="3" xfId="0" applyNumberFormat="1"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3" xfId="0" applyFont="1" applyFill="1" applyBorder="1" applyAlignment="1" applyProtection="1">
      <alignment horizontal="left" vertical="center"/>
    </xf>
    <xf numFmtId="9" fontId="13" fillId="0" borderId="2" xfId="2" applyFont="1" applyBorder="1" applyProtection="1"/>
    <xf numFmtId="0" fontId="10" fillId="0" borderId="12" xfId="0" applyFont="1" applyFill="1" applyBorder="1" applyAlignment="1" applyProtection="1">
      <alignment horizontal="center" vertical="center"/>
    </xf>
    <xf numFmtId="0" fontId="12" fillId="0" borderId="2" xfId="0" applyFont="1" applyFill="1" applyBorder="1" applyAlignment="1" applyProtection="1">
      <alignment vertical="center" wrapText="1"/>
    </xf>
    <xf numFmtId="0" fontId="10" fillId="0" borderId="2" xfId="0" applyFont="1" applyFill="1" applyBorder="1" applyAlignment="1" applyProtection="1">
      <alignment vertical="center"/>
    </xf>
    <xf numFmtId="0" fontId="10" fillId="0" borderId="0" xfId="0" applyFont="1" applyFill="1" applyAlignment="1" applyProtection="1">
      <alignment vertical="center"/>
    </xf>
    <xf numFmtId="9" fontId="16" fillId="0" borderId="0" xfId="2" applyFont="1" applyFill="1" applyAlignment="1" applyProtection="1">
      <alignment vertical="center" wrapText="1"/>
    </xf>
    <xf numFmtId="0" fontId="16" fillId="0" borderId="0" xfId="0" applyFont="1" applyFill="1" applyAlignment="1" applyProtection="1">
      <alignment vertical="center" wrapText="1"/>
    </xf>
    <xf numFmtId="0" fontId="12" fillId="0" borderId="0" xfId="0" applyFont="1" applyFill="1" applyAlignment="1" applyProtection="1">
      <alignment vertical="center" wrapText="1"/>
    </xf>
    <xf numFmtId="0" fontId="16" fillId="0" borderId="0" xfId="0" applyFont="1" applyFill="1" applyBorder="1" applyAlignment="1" applyProtection="1">
      <alignment vertical="center" wrapText="1"/>
    </xf>
    <xf numFmtId="9" fontId="5" fillId="0" borderId="2" xfId="2" applyFont="1" applyFill="1" applyBorder="1" applyAlignment="1" applyProtection="1">
      <alignment horizontal="center" vertical="center" wrapText="1"/>
    </xf>
    <xf numFmtId="15" fontId="0" fillId="0" borderId="0" xfId="0" applyNumberFormat="1"/>
    <xf numFmtId="0" fontId="2" fillId="0" borderId="0" xfId="14"/>
    <xf numFmtId="0" fontId="5" fillId="0" borderId="0" xfId="0" applyFont="1" applyFill="1" applyBorder="1" applyAlignment="1" applyProtection="1">
      <alignment horizontal="center" vertical="center" wrapText="1"/>
    </xf>
    <xf numFmtId="9" fontId="16" fillId="0" borderId="0" xfId="2" applyFont="1" applyFill="1" applyBorder="1" applyAlignment="1" applyProtection="1">
      <alignment vertical="center" wrapText="1"/>
    </xf>
    <xf numFmtId="0" fontId="16" fillId="0" borderId="0" xfId="0" applyFont="1" applyFill="1" applyBorder="1" applyAlignment="1" applyProtection="1">
      <alignment vertical="center" wrapText="1"/>
      <protection locked="0"/>
    </xf>
    <xf numFmtId="165" fontId="5" fillId="0" borderId="0" xfId="13" applyNumberFormat="1" applyFont="1" applyFill="1" applyBorder="1" applyAlignment="1" applyProtection="1">
      <alignment horizontal="center" vertical="center" wrapText="1"/>
    </xf>
    <xf numFmtId="165" fontId="16" fillId="0" borderId="0" xfId="13" applyNumberFormat="1" applyFont="1" applyFill="1" applyBorder="1" applyAlignment="1" applyProtection="1">
      <alignment vertical="center" wrapText="1"/>
    </xf>
    <xf numFmtId="0" fontId="10" fillId="0" borderId="2" xfId="0" applyFont="1" applyBorder="1" applyAlignment="1" applyProtection="1">
      <alignment vertical="center"/>
      <protection locked="0"/>
    </xf>
    <xf numFmtId="0" fontId="10" fillId="0" borderId="2" xfId="0" applyFont="1" applyFill="1" applyBorder="1" applyAlignment="1" applyProtection="1">
      <alignment horizontal="left" vertical="center"/>
      <protection locked="0"/>
    </xf>
    <xf numFmtId="0" fontId="10" fillId="0" borderId="2" xfId="0" applyFont="1" applyBorder="1" applyAlignment="1" applyProtection="1">
      <alignment horizontal="center" vertical="center"/>
      <protection locked="0"/>
    </xf>
    <xf numFmtId="0" fontId="16" fillId="0" borderId="2" xfId="0" applyFont="1" applyFill="1" applyBorder="1" applyAlignment="1" applyProtection="1">
      <alignment horizontal="left" vertical="center" wrapText="1"/>
    </xf>
    <xf numFmtId="0" fontId="16" fillId="0" borderId="2" xfId="0" applyFont="1" applyFill="1" applyBorder="1" applyAlignment="1" applyProtection="1">
      <alignment horizontal="left" vertical="center" wrapText="1"/>
      <protection locked="0"/>
    </xf>
    <xf numFmtId="0" fontId="16" fillId="0" borderId="0" xfId="0" applyFont="1" applyFill="1" applyAlignment="1" applyProtection="1">
      <alignment horizontal="left" vertical="center" wrapText="1"/>
      <protection locked="0"/>
    </xf>
    <xf numFmtId="0" fontId="20" fillId="0" borderId="0" xfId="0" applyFont="1" applyProtection="1">
      <protection locked="0"/>
    </xf>
    <xf numFmtId="9" fontId="16" fillId="0" borderId="2" xfId="2" applyFont="1" applyFill="1" applyBorder="1" applyAlignment="1" applyProtection="1">
      <alignment vertical="center" wrapText="1"/>
      <protection locked="0"/>
    </xf>
    <xf numFmtId="0" fontId="16" fillId="0" borderId="2" xfId="0" applyFont="1" applyFill="1" applyBorder="1" applyAlignment="1" applyProtection="1">
      <alignment horizontal="center" vertical="center" wrapText="1"/>
    </xf>
    <xf numFmtId="0" fontId="22" fillId="0" borderId="0" xfId="0" applyFont="1"/>
    <xf numFmtId="0" fontId="22" fillId="0" borderId="0" xfId="0" applyFont="1" applyFill="1"/>
    <xf numFmtId="9" fontId="22" fillId="0" borderId="0" xfId="0" applyNumberFormat="1" applyFont="1" applyFill="1"/>
    <xf numFmtId="9" fontId="6" fillId="0" borderId="0" xfId="2" applyFont="1"/>
    <xf numFmtId="0" fontId="23" fillId="0" borderId="0" xfId="14" applyFont="1"/>
    <xf numFmtId="0" fontId="5" fillId="0" borderId="0" xfId="0" applyFont="1" applyAlignment="1">
      <alignment vertical="center"/>
    </xf>
    <xf numFmtId="0" fontId="5" fillId="0" borderId="2" xfId="0" applyFont="1" applyBorder="1" applyAlignment="1" applyProtection="1">
      <alignment horizontal="center" vertical="center" wrapText="1"/>
      <protection locked="0"/>
    </xf>
    <xf numFmtId="0" fontId="19" fillId="0" borderId="0" xfId="0" applyFont="1" applyFill="1"/>
    <xf numFmtId="164" fontId="19" fillId="0" borderId="0" xfId="2" applyNumberFormat="1" applyFont="1"/>
    <xf numFmtId="0" fontId="8" fillId="0" borderId="2" xfId="0" applyFont="1" applyBorder="1" applyAlignment="1" applyProtection="1">
      <alignment horizontal="center" vertical="center" wrapText="1"/>
    </xf>
    <xf numFmtId="0" fontId="21" fillId="0" borderId="2" xfId="0" applyFont="1" applyBorder="1" applyAlignment="1" applyProtection="1">
      <alignment horizontal="center" vertical="center" wrapText="1"/>
    </xf>
    <xf numFmtId="9" fontId="19" fillId="0" borderId="0" xfId="2" applyFont="1"/>
    <xf numFmtId="9" fontId="14" fillId="0" borderId="15" xfId="2" applyFont="1" applyFill="1" applyBorder="1"/>
    <xf numFmtId="9" fontId="15" fillId="0" borderId="16" xfId="2" applyFont="1" applyFill="1" applyBorder="1"/>
    <xf numFmtId="9" fontId="15" fillId="0" borderId="18" xfId="2" applyFont="1" applyFill="1" applyBorder="1"/>
    <xf numFmtId="9" fontId="16" fillId="0" borderId="2" xfId="2" applyFont="1" applyFill="1" applyBorder="1" applyAlignment="1" applyProtection="1">
      <alignment horizontal="center" vertical="center" wrapText="1"/>
    </xf>
    <xf numFmtId="0" fontId="0" fillId="0" borderId="0" xfId="0" applyFont="1" applyFill="1"/>
    <xf numFmtId="164" fontId="0" fillId="0" borderId="0" xfId="2" applyNumberFormat="1" applyFont="1"/>
    <xf numFmtId="0" fontId="0" fillId="0" borderId="0" xfId="0" applyFont="1" applyFill="1" applyAlignment="1" applyProtection="1">
      <alignment horizontal="center" vertical="center" wrapText="1"/>
      <protection locked="0"/>
    </xf>
    <xf numFmtId="0" fontId="5" fillId="0" borderId="2" xfId="0" applyFont="1" applyBorder="1" applyAlignment="1">
      <alignment horizontal="center" vertical="center"/>
    </xf>
    <xf numFmtId="0" fontId="0" fillId="0" borderId="2" xfId="0" applyFont="1" applyBorder="1" applyAlignment="1">
      <alignment horizontal="left" vertical="center"/>
    </xf>
    <xf numFmtId="43" fontId="6" fillId="0" borderId="0" xfId="13" applyFont="1"/>
    <xf numFmtId="43" fontId="22" fillId="0" borderId="0" xfId="0" applyNumberFormat="1" applyFont="1" applyFill="1"/>
    <xf numFmtId="0" fontId="16" fillId="0" borderId="2" xfId="0" applyFont="1" applyFill="1" applyBorder="1" applyAlignment="1" applyProtection="1">
      <alignment horizontal="center" vertical="center" wrapText="1"/>
    </xf>
    <xf numFmtId="9" fontId="16" fillId="0" borderId="2" xfId="2"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20" fillId="0" borderId="2"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10" fillId="0" borderId="2" xfId="0" applyFont="1" applyBorder="1" applyProtection="1"/>
    <xf numFmtId="0" fontId="20" fillId="0" borderId="2" xfId="0" applyFont="1" applyFill="1" applyBorder="1" applyAlignment="1" applyProtection="1">
      <alignment vertical="center" wrapText="1"/>
    </xf>
    <xf numFmtId="0" fontId="20" fillId="0" borderId="2" xfId="0" applyFont="1" applyBorder="1" applyProtection="1"/>
    <xf numFmtId="9" fontId="10" fillId="0" borderId="2" xfId="2" applyFont="1" applyFill="1" applyBorder="1" applyAlignment="1" applyProtection="1">
      <alignment horizontal="center" vertical="center"/>
    </xf>
    <xf numFmtId="0" fontId="10" fillId="0" borderId="8"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2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9" fontId="10" fillId="0" borderId="8" xfId="2" applyFont="1" applyFill="1" applyBorder="1" applyAlignment="1" applyProtection="1">
      <alignment horizontal="center" vertical="center"/>
    </xf>
    <xf numFmtId="9" fontId="10" fillId="0" borderId="9" xfId="2" applyFont="1" applyFill="1" applyBorder="1" applyAlignment="1" applyProtection="1">
      <alignment horizontal="center" vertical="center"/>
    </xf>
    <xf numFmtId="0" fontId="10" fillId="0" borderId="2" xfId="0" applyFont="1" applyFill="1" applyBorder="1" applyAlignment="1" applyProtection="1">
      <alignment horizontal="center" vertical="center"/>
    </xf>
    <xf numFmtId="0" fontId="8" fillId="0" borderId="2" xfId="0" applyFont="1" applyBorder="1" applyAlignment="1" applyProtection="1">
      <alignment horizontal="center" vertical="center" wrapText="1"/>
      <protection locked="0"/>
    </xf>
    <xf numFmtId="0" fontId="9" fillId="0" borderId="2" xfId="0" applyFont="1" applyBorder="1" applyAlignment="1" applyProtection="1">
      <alignment horizontal="center" wrapText="1"/>
      <protection locked="0"/>
    </xf>
    <xf numFmtId="0" fontId="10" fillId="0" borderId="2"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left" vertical="top" wrapText="1"/>
      <protection locked="0"/>
    </xf>
    <xf numFmtId="0" fontId="5" fillId="0" borderId="2"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center" vertical="center" wrapText="1"/>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10" fillId="0" borderId="2" xfId="0" applyFont="1" applyFill="1" applyBorder="1" applyAlignment="1" applyProtection="1">
      <alignment horizontal="center" vertical="top" wrapText="1"/>
      <protection locked="0"/>
    </xf>
    <xf numFmtId="0" fontId="0"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xf>
    <xf numFmtId="0" fontId="0" fillId="0" borderId="2" xfId="0" applyFont="1" applyBorder="1" applyAlignment="1" applyProtection="1">
      <alignment horizontal="center" vertical="center"/>
    </xf>
    <xf numFmtId="0" fontId="0" fillId="0" borderId="1"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9" fontId="0" fillId="0" borderId="2" xfId="0" applyNumberFormat="1" applyBorder="1" applyAlignment="1">
      <alignment horizontal="center" vertical="center"/>
    </xf>
    <xf numFmtId="0" fontId="0" fillId="0" borderId="2" xfId="0" applyBorder="1" applyAlignment="1">
      <alignment horizontal="center" vertical="center"/>
    </xf>
  </cellXfs>
  <cellStyles count="15">
    <cellStyle name="Comma" xfId="13" builtinId="3"/>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4" builtinId="8"/>
    <cellStyle name="Normal" xfId="0" builtinId="0"/>
    <cellStyle name="Percent" xfId="2" builtinId="5"/>
    <cellStyle name="Percent 2" xfId="1" xr:uid="{00000000-0005-0000-0000-00000C000000}"/>
  </cellStyles>
  <dxfs count="0"/>
  <tableStyles count="0" defaultTableStyle="TableStyleMedium9" defaultPivotStyle="PivotStyleLight16"/>
  <colors>
    <mruColors>
      <color rgb="FFCC3300"/>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L"/>
              <a:t>Gráfico General</a:t>
            </a:r>
          </a:p>
        </c:rich>
      </c:tx>
      <c:overlay val="0"/>
    </c:title>
    <c:autoTitleDeleted val="0"/>
    <c:plotArea>
      <c:layout>
        <c:manualLayout>
          <c:layoutTarget val="inner"/>
          <c:xMode val="edge"/>
          <c:yMode val="edge"/>
          <c:x val="0.26137018826446989"/>
          <c:y val="0.21079338766864666"/>
          <c:w val="0.48719504324254548"/>
          <c:h val="0.67473245410887106"/>
        </c:manualLayout>
      </c:layout>
      <c:radarChart>
        <c:radarStyle val="marker"/>
        <c:varyColors val="0"/>
        <c:ser>
          <c:idx val="0"/>
          <c:order val="0"/>
          <c:spPr>
            <a:ln w="28575" cap="rnd">
              <a:solidFill>
                <a:schemeClr val="accent1"/>
              </a:solidFill>
              <a:round/>
            </a:ln>
            <a:effectLst/>
          </c:spPr>
          <c:marker>
            <c:symbol val="none"/>
          </c:marker>
          <c:cat>
            <c:strRef>
              <c:f>Procesos!$B$37:$B$41</c:f>
              <c:strCache>
                <c:ptCount val="5"/>
                <c:pt idx="0">
                  <c:v>Institucional</c:v>
                </c:pt>
                <c:pt idx="1">
                  <c:v>Diseño</c:v>
                </c:pt>
                <c:pt idx="2">
                  <c:v>Implementación</c:v>
                </c:pt>
                <c:pt idx="3">
                  <c:v>Resultados</c:v>
                </c:pt>
                <c:pt idx="4">
                  <c:v>Compromisos globales</c:v>
                </c:pt>
              </c:strCache>
            </c:strRef>
          </c:cat>
          <c:val>
            <c:numRef>
              <c:f>Procesos!$D$37:$D$41</c:f>
              <c:numCache>
                <c:formatCode>0%</c:formatCode>
                <c:ptCount val="5"/>
                <c:pt idx="0">
                  <c:v>0.45666666666666667</c:v>
                </c:pt>
                <c:pt idx="1">
                  <c:v>0.23441558441558444</c:v>
                </c:pt>
                <c:pt idx="2">
                  <c:v>0.22993197278911562</c:v>
                </c:pt>
                <c:pt idx="3">
                  <c:v>0.57916666666666661</c:v>
                </c:pt>
                <c:pt idx="4">
                  <c:v>0.27666666666666667</c:v>
                </c:pt>
              </c:numCache>
            </c:numRef>
          </c:val>
          <c:extLst>
            <c:ext xmlns:c16="http://schemas.microsoft.com/office/drawing/2014/chart" uri="{C3380CC4-5D6E-409C-BE32-E72D297353CC}">
              <c16:uniqueId val="{00000002-39F7-4F4A-AB2B-6DBA7CA23721}"/>
            </c:ext>
          </c:extLst>
        </c:ser>
        <c:dLbls>
          <c:showLegendKey val="0"/>
          <c:showVal val="0"/>
          <c:showCatName val="0"/>
          <c:showSerName val="0"/>
          <c:showPercent val="0"/>
          <c:showBubbleSize val="0"/>
        </c:dLbls>
        <c:axId val="376691848"/>
        <c:axId val="425149640"/>
      </c:radarChart>
      <c:catAx>
        <c:axId val="376691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CL"/>
          </a:p>
        </c:txPr>
        <c:crossAx val="425149640"/>
        <c:crosses val="autoZero"/>
        <c:auto val="1"/>
        <c:lblAlgn val="ctr"/>
        <c:lblOffset val="100"/>
        <c:noMultiLvlLbl val="0"/>
      </c:catAx>
      <c:valAx>
        <c:axId val="42514964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L"/>
          </a:p>
        </c:txPr>
        <c:crossAx val="376691848"/>
        <c:crosses val="autoZero"/>
        <c:crossBetween val="between"/>
      </c:valAx>
    </c:plotArea>
    <c:plotVisOnly val="1"/>
    <c:dispBlanksAs val="gap"/>
    <c:showDLblsOverMax val="0"/>
  </c:chart>
  <c:txPr>
    <a:bodyPr/>
    <a:lstStyle/>
    <a:p>
      <a:pPr>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1"/>
          <c:tx>
            <c:v>rangos</c:v>
          </c:tx>
          <c:dPt>
            <c:idx val="0"/>
            <c:bubble3D val="0"/>
            <c:spPr>
              <a:solidFill>
                <a:srgbClr val="FF0000"/>
              </a:solidFill>
              <a:ln w="19050">
                <a:noFill/>
              </a:ln>
              <a:effectLst/>
            </c:spPr>
            <c:extLst>
              <c:ext xmlns:c16="http://schemas.microsoft.com/office/drawing/2014/chart" uri="{C3380CC4-5D6E-409C-BE32-E72D297353CC}">
                <c16:uniqueId val="{00000001-C123-49D4-A20E-8C01FCC75750}"/>
              </c:ext>
            </c:extLst>
          </c:dPt>
          <c:dPt>
            <c:idx val="1"/>
            <c:bubble3D val="0"/>
            <c:spPr>
              <a:solidFill>
                <a:srgbClr val="FFFF00"/>
              </a:solidFill>
              <a:ln w="19050">
                <a:noFill/>
              </a:ln>
              <a:effectLst/>
            </c:spPr>
            <c:extLst>
              <c:ext xmlns:c16="http://schemas.microsoft.com/office/drawing/2014/chart" uri="{C3380CC4-5D6E-409C-BE32-E72D297353CC}">
                <c16:uniqueId val="{00000003-C123-49D4-A20E-8C01FCC75750}"/>
              </c:ext>
            </c:extLst>
          </c:dPt>
          <c:dPt>
            <c:idx val="2"/>
            <c:bubble3D val="0"/>
            <c:spPr>
              <a:solidFill>
                <a:srgbClr val="00B050"/>
              </a:solidFill>
              <a:ln w="19050">
                <a:noFill/>
              </a:ln>
              <a:effectLst/>
            </c:spPr>
            <c:extLst>
              <c:ext xmlns:c16="http://schemas.microsoft.com/office/drawing/2014/chart" uri="{C3380CC4-5D6E-409C-BE32-E72D297353CC}">
                <c16:uniqueId val="{00000005-C123-49D4-A20E-8C01FCC75750}"/>
              </c:ext>
            </c:extLst>
          </c:dPt>
          <c:dPt>
            <c:idx val="3"/>
            <c:bubble3D val="0"/>
            <c:spPr>
              <a:noFill/>
              <a:ln w="19050">
                <a:noFill/>
              </a:ln>
              <a:effectLst/>
            </c:spPr>
            <c:extLst>
              <c:ext xmlns:c16="http://schemas.microsoft.com/office/drawing/2014/chart" uri="{C3380CC4-5D6E-409C-BE32-E72D297353CC}">
                <c16:uniqueId val="{00000007-C123-49D4-A20E-8C01FCC7575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L"/>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Lit>
              <c:formatCode>General</c:formatCode>
              <c:ptCount val="4"/>
            </c:numLit>
          </c:cat>
          <c:val>
            <c:numLit>
              <c:formatCode>General</c:formatCode>
              <c:ptCount val="4"/>
              <c:pt idx="0">
                <c:v>33</c:v>
              </c:pt>
              <c:pt idx="1">
                <c:v>33</c:v>
              </c:pt>
              <c:pt idx="2">
                <c:v>33</c:v>
              </c:pt>
              <c:pt idx="3">
                <c:v>99</c:v>
              </c:pt>
            </c:numLit>
          </c:val>
          <c:extLst>
            <c:ext xmlns:c16="http://schemas.microsoft.com/office/drawing/2014/chart" uri="{C3380CC4-5D6E-409C-BE32-E72D297353CC}">
              <c16:uniqueId val="{00000008-418E-4B08-A9BB-55192F8204E6}"/>
            </c:ext>
          </c:extLst>
        </c:ser>
        <c:dLbls>
          <c:showLegendKey val="0"/>
          <c:showVal val="0"/>
          <c:showCatName val="0"/>
          <c:showSerName val="0"/>
          <c:showPercent val="0"/>
          <c:showBubbleSize val="0"/>
          <c:showLeaderLines val="1"/>
        </c:dLbls>
        <c:firstSliceAng val="270"/>
        <c:holeSize val="54"/>
      </c:doughnutChart>
      <c:pieChart>
        <c:varyColors val="1"/>
        <c:ser>
          <c:idx val="1"/>
          <c:order val="0"/>
          <c:explosion val="24"/>
          <c:dPt>
            <c:idx val="0"/>
            <c:bubble3D val="0"/>
            <c:spPr>
              <a:noFill/>
              <a:ln w="19050">
                <a:noFill/>
              </a:ln>
              <a:effectLst/>
            </c:spPr>
            <c:extLst>
              <c:ext xmlns:c16="http://schemas.microsoft.com/office/drawing/2014/chart" uri="{C3380CC4-5D6E-409C-BE32-E72D297353CC}">
                <c16:uniqueId val="{00000009-C123-49D4-A20E-8C01FCC75750}"/>
              </c:ext>
            </c:extLst>
          </c:dPt>
          <c:dPt>
            <c:idx val="1"/>
            <c:bubble3D val="0"/>
            <c:spPr>
              <a:solidFill>
                <a:schemeClr val="tx1"/>
              </a:solidFill>
              <a:ln w="19050">
                <a:solidFill>
                  <a:schemeClr val="tx1"/>
                </a:solidFill>
              </a:ln>
              <a:effectLst/>
            </c:spPr>
            <c:extLst>
              <c:ext xmlns:c16="http://schemas.microsoft.com/office/drawing/2014/chart" uri="{C3380CC4-5D6E-409C-BE32-E72D297353CC}">
                <c16:uniqueId val="{0000000B-C123-49D4-A20E-8C01FCC75750}"/>
              </c:ext>
            </c:extLst>
          </c:dPt>
          <c:dPt>
            <c:idx val="2"/>
            <c:bubble3D val="0"/>
            <c:spPr>
              <a:noFill/>
              <a:ln w="19050">
                <a:noFill/>
              </a:ln>
              <a:effectLst/>
            </c:spPr>
            <c:extLst>
              <c:ext xmlns:c16="http://schemas.microsoft.com/office/drawing/2014/chart" uri="{C3380CC4-5D6E-409C-BE32-E72D297353CC}">
                <c16:uniqueId val="{0000000D-C123-49D4-A20E-8C01FCC75750}"/>
              </c:ext>
            </c:extLst>
          </c:dPt>
          <c:val>
            <c:numRef>
              <c:f>Alertas!$R$27:$R$29</c:f>
              <c:numCache>
                <c:formatCode>General</c:formatCode>
                <c:ptCount val="3"/>
                <c:pt idx="0" formatCode="0.00">
                  <c:v>30</c:v>
                </c:pt>
                <c:pt idx="1">
                  <c:v>1</c:v>
                </c:pt>
                <c:pt idx="2">
                  <c:v>100</c:v>
                </c:pt>
              </c:numCache>
            </c:numRef>
          </c:val>
          <c:extLst>
            <c:ext xmlns:c16="http://schemas.microsoft.com/office/drawing/2014/chart" uri="{C3380CC4-5D6E-409C-BE32-E72D297353CC}">
              <c16:uniqueId val="{0000000F-418E-4B08-A9BB-55192F8204E6}"/>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1"/>
          <c:tx>
            <c:v>rangos</c:v>
          </c:tx>
          <c:dPt>
            <c:idx val="0"/>
            <c:bubble3D val="0"/>
            <c:spPr>
              <a:solidFill>
                <a:srgbClr val="FF0000"/>
              </a:solidFill>
              <a:ln w="19050">
                <a:noFill/>
              </a:ln>
              <a:effectLst/>
            </c:spPr>
            <c:extLst>
              <c:ext xmlns:c16="http://schemas.microsoft.com/office/drawing/2014/chart" uri="{C3380CC4-5D6E-409C-BE32-E72D297353CC}">
                <c16:uniqueId val="{00000001-2117-4156-95B9-7B131FEE101A}"/>
              </c:ext>
            </c:extLst>
          </c:dPt>
          <c:dPt>
            <c:idx val="1"/>
            <c:bubble3D val="0"/>
            <c:spPr>
              <a:solidFill>
                <a:srgbClr val="FFFF00"/>
              </a:solidFill>
              <a:ln w="19050">
                <a:noFill/>
              </a:ln>
              <a:effectLst/>
            </c:spPr>
            <c:extLst>
              <c:ext xmlns:c16="http://schemas.microsoft.com/office/drawing/2014/chart" uri="{C3380CC4-5D6E-409C-BE32-E72D297353CC}">
                <c16:uniqueId val="{00000003-2117-4156-95B9-7B131FEE101A}"/>
              </c:ext>
            </c:extLst>
          </c:dPt>
          <c:dPt>
            <c:idx val="2"/>
            <c:bubble3D val="0"/>
            <c:spPr>
              <a:solidFill>
                <a:srgbClr val="00B050"/>
              </a:solidFill>
              <a:ln w="19050">
                <a:noFill/>
              </a:ln>
              <a:effectLst/>
            </c:spPr>
            <c:extLst>
              <c:ext xmlns:c16="http://schemas.microsoft.com/office/drawing/2014/chart" uri="{C3380CC4-5D6E-409C-BE32-E72D297353CC}">
                <c16:uniqueId val="{00000005-2117-4156-95B9-7B131FEE101A}"/>
              </c:ext>
            </c:extLst>
          </c:dPt>
          <c:dPt>
            <c:idx val="3"/>
            <c:bubble3D val="0"/>
            <c:spPr>
              <a:noFill/>
              <a:ln w="19050">
                <a:noFill/>
              </a:ln>
              <a:effectLst/>
            </c:spPr>
            <c:extLst>
              <c:ext xmlns:c16="http://schemas.microsoft.com/office/drawing/2014/chart" uri="{C3380CC4-5D6E-409C-BE32-E72D297353CC}">
                <c16:uniqueId val="{00000007-2117-4156-95B9-7B131FEE101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L"/>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Lit>
              <c:formatCode>General</c:formatCode>
              <c:ptCount val="4"/>
            </c:numLit>
          </c:cat>
          <c:val>
            <c:numLit>
              <c:formatCode>General</c:formatCode>
              <c:ptCount val="4"/>
              <c:pt idx="0">
                <c:v>33</c:v>
              </c:pt>
              <c:pt idx="1">
                <c:v>33</c:v>
              </c:pt>
              <c:pt idx="2">
                <c:v>33</c:v>
              </c:pt>
              <c:pt idx="3">
                <c:v>99</c:v>
              </c:pt>
            </c:numLit>
          </c:val>
          <c:extLst>
            <c:ext xmlns:c16="http://schemas.microsoft.com/office/drawing/2014/chart" uri="{C3380CC4-5D6E-409C-BE32-E72D297353CC}">
              <c16:uniqueId val="{00000008-2117-4156-95B9-7B131FEE101A}"/>
            </c:ext>
          </c:extLst>
        </c:ser>
        <c:dLbls>
          <c:showLegendKey val="0"/>
          <c:showVal val="0"/>
          <c:showCatName val="0"/>
          <c:showSerName val="0"/>
          <c:showPercent val="0"/>
          <c:showBubbleSize val="0"/>
          <c:showLeaderLines val="1"/>
        </c:dLbls>
        <c:firstSliceAng val="270"/>
        <c:holeSize val="54"/>
      </c:doughnutChart>
      <c:pieChart>
        <c:varyColors val="1"/>
        <c:ser>
          <c:idx val="1"/>
          <c:order val="0"/>
          <c:explosion val="24"/>
          <c:dPt>
            <c:idx val="0"/>
            <c:bubble3D val="0"/>
            <c:spPr>
              <a:noFill/>
              <a:ln w="19050">
                <a:noFill/>
              </a:ln>
              <a:effectLst/>
            </c:spPr>
            <c:extLst>
              <c:ext xmlns:c16="http://schemas.microsoft.com/office/drawing/2014/chart" uri="{C3380CC4-5D6E-409C-BE32-E72D297353CC}">
                <c16:uniqueId val="{0000000A-2117-4156-95B9-7B131FEE101A}"/>
              </c:ext>
            </c:extLst>
          </c:dPt>
          <c:dPt>
            <c:idx val="1"/>
            <c:bubble3D val="0"/>
            <c:spPr>
              <a:solidFill>
                <a:schemeClr val="tx1"/>
              </a:solidFill>
              <a:ln w="19050">
                <a:solidFill>
                  <a:schemeClr val="tx1"/>
                </a:solidFill>
              </a:ln>
              <a:effectLst/>
            </c:spPr>
            <c:extLst>
              <c:ext xmlns:c16="http://schemas.microsoft.com/office/drawing/2014/chart" uri="{C3380CC4-5D6E-409C-BE32-E72D297353CC}">
                <c16:uniqueId val="{0000000C-2117-4156-95B9-7B131FEE101A}"/>
              </c:ext>
            </c:extLst>
          </c:dPt>
          <c:dPt>
            <c:idx val="2"/>
            <c:bubble3D val="0"/>
            <c:spPr>
              <a:noFill/>
              <a:ln w="19050">
                <a:noFill/>
              </a:ln>
              <a:effectLst/>
            </c:spPr>
            <c:extLst>
              <c:ext xmlns:c16="http://schemas.microsoft.com/office/drawing/2014/chart" uri="{C3380CC4-5D6E-409C-BE32-E72D297353CC}">
                <c16:uniqueId val="{0000000E-2117-4156-95B9-7B131FEE101A}"/>
              </c:ext>
            </c:extLst>
          </c:dPt>
          <c:val>
            <c:numRef>
              <c:f>Alertas!$U$27:$U$29</c:f>
              <c:numCache>
                <c:formatCode>General</c:formatCode>
                <c:ptCount val="3"/>
                <c:pt idx="0" formatCode="0.00">
                  <c:v>21.071428571428573</c:v>
                </c:pt>
                <c:pt idx="1">
                  <c:v>1</c:v>
                </c:pt>
                <c:pt idx="2">
                  <c:v>100</c:v>
                </c:pt>
              </c:numCache>
            </c:numRef>
          </c:val>
          <c:extLst>
            <c:ext xmlns:c16="http://schemas.microsoft.com/office/drawing/2014/chart" uri="{C3380CC4-5D6E-409C-BE32-E72D297353CC}">
              <c16:uniqueId val="{0000000F-2117-4156-95B9-7B131FEE101A}"/>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1"/>
          <c:tx>
            <c:v>rangos</c:v>
          </c:tx>
          <c:dPt>
            <c:idx val="0"/>
            <c:bubble3D val="0"/>
            <c:spPr>
              <a:solidFill>
                <a:srgbClr val="FF0000"/>
              </a:solidFill>
              <a:ln w="19050">
                <a:noFill/>
              </a:ln>
              <a:effectLst/>
            </c:spPr>
            <c:extLst>
              <c:ext xmlns:c16="http://schemas.microsoft.com/office/drawing/2014/chart" uri="{C3380CC4-5D6E-409C-BE32-E72D297353CC}">
                <c16:uniqueId val="{00000001-2117-4156-95B9-7B131FEE101A}"/>
              </c:ext>
            </c:extLst>
          </c:dPt>
          <c:dPt>
            <c:idx val="1"/>
            <c:bubble3D val="0"/>
            <c:spPr>
              <a:solidFill>
                <a:srgbClr val="FFFF00"/>
              </a:solidFill>
              <a:ln w="19050">
                <a:noFill/>
              </a:ln>
              <a:effectLst/>
            </c:spPr>
            <c:extLst>
              <c:ext xmlns:c16="http://schemas.microsoft.com/office/drawing/2014/chart" uri="{C3380CC4-5D6E-409C-BE32-E72D297353CC}">
                <c16:uniqueId val="{00000003-2117-4156-95B9-7B131FEE101A}"/>
              </c:ext>
            </c:extLst>
          </c:dPt>
          <c:dPt>
            <c:idx val="2"/>
            <c:bubble3D val="0"/>
            <c:spPr>
              <a:solidFill>
                <a:srgbClr val="00B050"/>
              </a:solidFill>
              <a:ln w="19050">
                <a:noFill/>
              </a:ln>
              <a:effectLst/>
            </c:spPr>
            <c:extLst>
              <c:ext xmlns:c16="http://schemas.microsoft.com/office/drawing/2014/chart" uri="{C3380CC4-5D6E-409C-BE32-E72D297353CC}">
                <c16:uniqueId val="{00000005-2117-4156-95B9-7B131FEE101A}"/>
              </c:ext>
            </c:extLst>
          </c:dPt>
          <c:dPt>
            <c:idx val="3"/>
            <c:bubble3D val="0"/>
            <c:spPr>
              <a:noFill/>
              <a:ln w="19050">
                <a:noFill/>
              </a:ln>
              <a:effectLst/>
            </c:spPr>
            <c:extLst>
              <c:ext xmlns:c16="http://schemas.microsoft.com/office/drawing/2014/chart" uri="{C3380CC4-5D6E-409C-BE32-E72D297353CC}">
                <c16:uniqueId val="{00000007-2117-4156-95B9-7B131FEE101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L"/>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Lit>
              <c:formatCode>General</c:formatCode>
              <c:ptCount val="4"/>
            </c:numLit>
          </c:cat>
          <c:val>
            <c:numLit>
              <c:formatCode>General</c:formatCode>
              <c:ptCount val="4"/>
              <c:pt idx="0">
                <c:v>33</c:v>
              </c:pt>
              <c:pt idx="1">
                <c:v>33</c:v>
              </c:pt>
              <c:pt idx="2">
                <c:v>33</c:v>
              </c:pt>
              <c:pt idx="3">
                <c:v>99</c:v>
              </c:pt>
            </c:numLit>
          </c:val>
          <c:extLst>
            <c:ext xmlns:c16="http://schemas.microsoft.com/office/drawing/2014/chart" uri="{C3380CC4-5D6E-409C-BE32-E72D297353CC}">
              <c16:uniqueId val="{00000008-2117-4156-95B9-7B131FEE101A}"/>
            </c:ext>
          </c:extLst>
        </c:ser>
        <c:dLbls>
          <c:showLegendKey val="0"/>
          <c:showVal val="0"/>
          <c:showCatName val="0"/>
          <c:showSerName val="0"/>
          <c:showPercent val="0"/>
          <c:showBubbleSize val="0"/>
          <c:showLeaderLines val="1"/>
        </c:dLbls>
        <c:firstSliceAng val="270"/>
        <c:holeSize val="54"/>
      </c:doughnutChart>
      <c:pieChart>
        <c:varyColors val="1"/>
        <c:ser>
          <c:idx val="1"/>
          <c:order val="0"/>
          <c:explosion val="24"/>
          <c:dPt>
            <c:idx val="0"/>
            <c:bubble3D val="0"/>
            <c:spPr>
              <a:noFill/>
              <a:ln w="19050">
                <a:noFill/>
              </a:ln>
              <a:effectLst/>
            </c:spPr>
            <c:extLst>
              <c:ext xmlns:c16="http://schemas.microsoft.com/office/drawing/2014/chart" uri="{C3380CC4-5D6E-409C-BE32-E72D297353CC}">
                <c16:uniqueId val="{0000000A-2117-4156-95B9-7B131FEE101A}"/>
              </c:ext>
            </c:extLst>
          </c:dPt>
          <c:dPt>
            <c:idx val="1"/>
            <c:bubble3D val="0"/>
            <c:spPr>
              <a:solidFill>
                <a:schemeClr val="tx1"/>
              </a:solidFill>
              <a:ln w="19050">
                <a:solidFill>
                  <a:schemeClr val="tx1"/>
                </a:solidFill>
              </a:ln>
              <a:effectLst/>
            </c:spPr>
            <c:extLst>
              <c:ext xmlns:c16="http://schemas.microsoft.com/office/drawing/2014/chart" uri="{C3380CC4-5D6E-409C-BE32-E72D297353CC}">
                <c16:uniqueId val="{0000000C-2117-4156-95B9-7B131FEE101A}"/>
              </c:ext>
            </c:extLst>
          </c:dPt>
          <c:dPt>
            <c:idx val="2"/>
            <c:bubble3D val="0"/>
            <c:spPr>
              <a:noFill/>
              <a:ln w="19050">
                <a:noFill/>
              </a:ln>
              <a:effectLst/>
            </c:spPr>
            <c:extLst>
              <c:ext xmlns:c16="http://schemas.microsoft.com/office/drawing/2014/chart" uri="{C3380CC4-5D6E-409C-BE32-E72D297353CC}">
                <c16:uniqueId val="{0000000E-2117-4156-95B9-7B131FEE101A}"/>
              </c:ext>
            </c:extLst>
          </c:dPt>
          <c:val>
            <c:numRef>
              <c:f>Alertas!$X$27:$X$29</c:f>
              <c:numCache>
                <c:formatCode>General</c:formatCode>
                <c:ptCount val="3"/>
                <c:pt idx="0" formatCode="0.00">
                  <c:v>26.111111111111107</c:v>
                </c:pt>
                <c:pt idx="1">
                  <c:v>1</c:v>
                </c:pt>
                <c:pt idx="2">
                  <c:v>100</c:v>
                </c:pt>
              </c:numCache>
            </c:numRef>
          </c:val>
          <c:extLst>
            <c:ext xmlns:c16="http://schemas.microsoft.com/office/drawing/2014/chart" uri="{C3380CC4-5D6E-409C-BE32-E72D297353CC}">
              <c16:uniqueId val="{0000000F-2117-4156-95B9-7B131FEE101A}"/>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1"/>
          <c:tx>
            <c:v>rangos</c:v>
          </c:tx>
          <c:dPt>
            <c:idx val="0"/>
            <c:bubble3D val="0"/>
            <c:spPr>
              <a:solidFill>
                <a:srgbClr val="FF0000"/>
              </a:solidFill>
              <a:ln w="19050">
                <a:noFill/>
              </a:ln>
              <a:effectLst/>
            </c:spPr>
            <c:extLst>
              <c:ext xmlns:c16="http://schemas.microsoft.com/office/drawing/2014/chart" uri="{C3380CC4-5D6E-409C-BE32-E72D297353CC}">
                <c16:uniqueId val="{00000001-2117-4156-95B9-7B131FEE101A}"/>
              </c:ext>
            </c:extLst>
          </c:dPt>
          <c:dPt>
            <c:idx val="1"/>
            <c:bubble3D val="0"/>
            <c:spPr>
              <a:solidFill>
                <a:srgbClr val="FFFF00"/>
              </a:solidFill>
              <a:ln w="19050">
                <a:noFill/>
              </a:ln>
              <a:effectLst/>
            </c:spPr>
            <c:extLst>
              <c:ext xmlns:c16="http://schemas.microsoft.com/office/drawing/2014/chart" uri="{C3380CC4-5D6E-409C-BE32-E72D297353CC}">
                <c16:uniqueId val="{00000003-2117-4156-95B9-7B131FEE101A}"/>
              </c:ext>
            </c:extLst>
          </c:dPt>
          <c:dPt>
            <c:idx val="2"/>
            <c:bubble3D val="0"/>
            <c:spPr>
              <a:solidFill>
                <a:srgbClr val="00B050"/>
              </a:solidFill>
              <a:ln w="19050">
                <a:noFill/>
              </a:ln>
              <a:effectLst/>
            </c:spPr>
            <c:extLst>
              <c:ext xmlns:c16="http://schemas.microsoft.com/office/drawing/2014/chart" uri="{C3380CC4-5D6E-409C-BE32-E72D297353CC}">
                <c16:uniqueId val="{00000005-2117-4156-95B9-7B131FEE101A}"/>
              </c:ext>
            </c:extLst>
          </c:dPt>
          <c:dPt>
            <c:idx val="3"/>
            <c:bubble3D val="0"/>
            <c:spPr>
              <a:noFill/>
              <a:ln w="19050">
                <a:noFill/>
              </a:ln>
              <a:effectLst/>
            </c:spPr>
            <c:extLst>
              <c:ext xmlns:c16="http://schemas.microsoft.com/office/drawing/2014/chart" uri="{C3380CC4-5D6E-409C-BE32-E72D297353CC}">
                <c16:uniqueId val="{00000007-2117-4156-95B9-7B131FEE101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L"/>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Lit>
              <c:formatCode>General</c:formatCode>
              <c:ptCount val="4"/>
            </c:numLit>
          </c:cat>
          <c:val>
            <c:numLit>
              <c:formatCode>General</c:formatCode>
              <c:ptCount val="4"/>
              <c:pt idx="0">
                <c:v>33</c:v>
              </c:pt>
              <c:pt idx="1">
                <c:v>33</c:v>
              </c:pt>
              <c:pt idx="2">
                <c:v>33</c:v>
              </c:pt>
              <c:pt idx="3">
                <c:v>99</c:v>
              </c:pt>
            </c:numLit>
          </c:val>
          <c:extLst>
            <c:ext xmlns:c16="http://schemas.microsoft.com/office/drawing/2014/chart" uri="{C3380CC4-5D6E-409C-BE32-E72D297353CC}">
              <c16:uniqueId val="{00000008-2117-4156-95B9-7B131FEE101A}"/>
            </c:ext>
          </c:extLst>
        </c:ser>
        <c:dLbls>
          <c:showLegendKey val="0"/>
          <c:showVal val="0"/>
          <c:showCatName val="0"/>
          <c:showSerName val="0"/>
          <c:showPercent val="0"/>
          <c:showBubbleSize val="0"/>
          <c:showLeaderLines val="1"/>
        </c:dLbls>
        <c:firstSliceAng val="270"/>
        <c:holeSize val="54"/>
      </c:doughnutChart>
      <c:pieChart>
        <c:varyColors val="1"/>
        <c:ser>
          <c:idx val="1"/>
          <c:order val="0"/>
          <c:explosion val="150"/>
          <c:dPt>
            <c:idx val="0"/>
            <c:bubble3D val="0"/>
            <c:spPr>
              <a:noFill/>
              <a:ln w="19050">
                <a:noFill/>
              </a:ln>
              <a:effectLst/>
            </c:spPr>
            <c:extLst>
              <c:ext xmlns:c16="http://schemas.microsoft.com/office/drawing/2014/chart" uri="{C3380CC4-5D6E-409C-BE32-E72D297353CC}">
                <c16:uniqueId val="{0000000A-2117-4156-95B9-7B131FEE101A}"/>
              </c:ext>
            </c:extLst>
          </c:dPt>
          <c:dPt>
            <c:idx val="1"/>
            <c:bubble3D val="0"/>
            <c:spPr>
              <a:solidFill>
                <a:schemeClr val="tx1"/>
              </a:solidFill>
              <a:ln w="19050">
                <a:solidFill>
                  <a:schemeClr val="tx1"/>
                </a:solidFill>
              </a:ln>
              <a:effectLst/>
            </c:spPr>
            <c:extLst>
              <c:ext xmlns:c16="http://schemas.microsoft.com/office/drawing/2014/chart" uri="{C3380CC4-5D6E-409C-BE32-E72D297353CC}">
                <c16:uniqueId val="{0000000C-2117-4156-95B9-7B131FEE101A}"/>
              </c:ext>
            </c:extLst>
          </c:dPt>
          <c:dPt>
            <c:idx val="2"/>
            <c:bubble3D val="0"/>
            <c:spPr>
              <a:noFill/>
              <a:ln w="19050">
                <a:noFill/>
              </a:ln>
              <a:effectLst/>
            </c:spPr>
            <c:extLst>
              <c:ext xmlns:c16="http://schemas.microsoft.com/office/drawing/2014/chart" uri="{C3380CC4-5D6E-409C-BE32-E72D297353CC}">
                <c16:uniqueId val="{0000000E-2117-4156-95B9-7B131FEE101A}"/>
              </c:ext>
            </c:extLst>
          </c:dPt>
          <c:val>
            <c:numRef>
              <c:f>Alertas!$AG$27:$AG$29</c:f>
              <c:numCache>
                <c:formatCode>General</c:formatCode>
                <c:ptCount val="3"/>
                <c:pt idx="0" formatCode="0.00">
                  <c:v>34.206349206349202</c:v>
                </c:pt>
                <c:pt idx="1">
                  <c:v>1</c:v>
                </c:pt>
                <c:pt idx="2">
                  <c:v>100</c:v>
                </c:pt>
              </c:numCache>
            </c:numRef>
          </c:val>
          <c:extLst>
            <c:ext xmlns:c16="http://schemas.microsoft.com/office/drawing/2014/chart" uri="{C3380CC4-5D6E-409C-BE32-E72D297353CC}">
              <c16:uniqueId val="{0000000F-2117-4156-95B9-7B131FEE101A}"/>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DIMENSION</a:t>
            </a:r>
            <a:r>
              <a:rPr lang="en-US" baseline="0"/>
              <a:t> INSTITUCIONAL</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radarChart>
        <c:radarStyle val="marker"/>
        <c:varyColors val="0"/>
        <c:ser>
          <c:idx val="0"/>
          <c:order val="0"/>
          <c:spPr>
            <a:ln w="28575" cap="rnd">
              <a:solidFill>
                <a:srgbClr val="FF0000"/>
              </a:solidFill>
              <a:round/>
            </a:ln>
            <a:effectLst/>
          </c:spPr>
          <c:marker>
            <c:symbol val="none"/>
          </c:marker>
          <c:cat>
            <c:strRef>
              <c:f>Procesos!$D$2:$D$6</c:f>
              <c:strCache>
                <c:ptCount val="5"/>
                <c:pt idx="0">
                  <c:v>Capacidades humanas</c:v>
                </c:pt>
                <c:pt idx="1">
                  <c:v>Contrapartes definidas</c:v>
                </c:pt>
                <c:pt idx="2">
                  <c:v>Definición de marcos metodológicos</c:v>
                </c:pt>
                <c:pt idx="3">
                  <c:v>Sistemas de apoyo al proceso de planificación</c:v>
                </c:pt>
                <c:pt idx="4">
                  <c:v>Distinción y/o Complementariedad entre plan de gobierno y plan de desarrollo</c:v>
                </c:pt>
              </c:strCache>
            </c:strRef>
          </c:cat>
          <c:val>
            <c:numRef>
              <c:f>Procesos!$E$2:$E$6</c:f>
              <c:numCache>
                <c:formatCode>0%</c:formatCode>
                <c:ptCount val="5"/>
                <c:pt idx="0">
                  <c:v>0.25</c:v>
                </c:pt>
                <c:pt idx="1">
                  <c:v>1</c:v>
                </c:pt>
                <c:pt idx="2">
                  <c:v>0.33333333333333331</c:v>
                </c:pt>
                <c:pt idx="3">
                  <c:v>0.5</c:v>
                </c:pt>
                <c:pt idx="4">
                  <c:v>0.2</c:v>
                </c:pt>
              </c:numCache>
            </c:numRef>
          </c:val>
          <c:extLst>
            <c:ext xmlns:c16="http://schemas.microsoft.com/office/drawing/2014/chart" uri="{C3380CC4-5D6E-409C-BE32-E72D297353CC}">
              <c16:uniqueId val="{00000000-7FD5-48DD-8BD0-BDF67104FBBD}"/>
            </c:ext>
          </c:extLst>
        </c:ser>
        <c:dLbls>
          <c:showLegendKey val="0"/>
          <c:showVal val="0"/>
          <c:showCatName val="0"/>
          <c:showSerName val="0"/>
          <c:showPercent val="0"/>
          <c:showBubbleSize val="0"/>
        </c:dLbls>
        <c:axId val="379744528"/>
        <c:axId val="379744200"/>
      </c:radarChart>
      <c:catAx>
        <c:axId val="379744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379744200"/>
        <c:crosses val="autoZero"/>
        <c:auto val="1"/>
        <c:lblAlgn val="ctr"/>
        <c:lblOffset val="100"/>
        <c:noMultiLvlLbl val="0"/>
      </c:catAx>
      <c:valAx>
        <c:axId val="37974420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s-CL"/>
          </a:p>
        </c:txPr>
        <c:crossAx val="3797445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DIMENSION</a:t>
            </a:r>
            <a:r>
              <a:rPr lang="en-US" baseline="0"/>
              <a:t> DISEÑO</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radarChart>
        <c:radarStyle val="marker"/>
        <c:varyColors val="0"/>
        <c:ser>
          <c:idx val="0"/>
          <c:order val="0"/>
          <c:spPr>
            <a:ln w="47625" cap="rnd">
              <a:solidFill>
                <a:schemeClr val="accent3">
                  <a:lumMod val="75000"/>
                </a:schemeClr>
              </a:solidFill>
              <a:round/>
            </a:ln>
            <a:effectLst/>
          </c:spPr>
          <c:marker>
            <c:symbol val="none"/>
          </c:marker>
          <c:cat>
            <c:strRef>
              <c:f>Procesos!$D$7:$D$17</c:f>
              <c:strCache>
                <c:ptCount val="11"/>
                <c:pt idx="0">
                  <c:v>Instancias de participación</c:v>
                </c:pt>
                <c:pt idx="1">
                  <c:v>Sistema de seguimiento y monitoreo</c:v>
                </c:pt>
                <c:pt idx="2">
                  <c:v>Analisis e involucramiento de actores</c:v>
                </c:pt>
                <c:pt idx="3">
                  <c:v>Utilización de escenarios futuro</c:v>
                </c:pt>
                <c:pt idx="4">
                  <c:v>Coherencia</c:v>
                </c:pt>
                <c:pt idx="5">
                  <c:v>Objetivos definidos y medibles</c:v>
                </c:pt>
                <c:pt idx="6">
                  <c:v>Complementariedad entre objetivos </c:v>
                </c:pt>
                <c:pt idx="7">
                  <c:v>Complementariedad entre estrategias </c:v>
                </c:pt>
                <c:pt idx="8">
                  <c:v>Diagnóstico interpretativo</c:v>
                </c:pt>
                <c:pt idx="9">
                  <c:v>Análisis del entorno interno versus externo</c:v>
                </c:pt>
                <c:pt idx="10">
                  <c:v>Mecanismos de difusión</c:v>
                </c:pt>
              </c:strCache>
            </c:strRef>
          </c:cat>
          <c:val>
            <c:numRef>
              <c:f>Procesos!$E$7:$E$17</c:f>
              <c:numCache>
                <c:formatCode>0%</c:formatCode>
                <c:ptCount val="11"/>
                <c:pt idx="0">
                  <c:v>0.2857142857142857</c:v>
                </c:pt>
                <c:pt idx="1">
                  <c:v>0.16666666666666666</c:v>
                </c:pt>
                <c:pt idx="2">
                  <c:v>0.2</c:v>
                </c:pt>
                <c:pt idx="3">
                  <c:v>0.25</c:v>
                </c:pt>
                <c:pt idx="4">
                  <c:v>0.14285714285714285</c:v>
                </c:pt>
                <c:pt idx="5">
                  <c:v>0.25</c:v>
                </c:pt>
                <c:pt idx="6">
                  <c:v>0.33333333333333331</c:v>
                </c:pt>
                <c:pt idx="7">
                  <c:v>0.16666666666666666</c:v>
                </c:pt>
                <c:pt idx="8">
                  <c:v>0.33333333333333331</c:v>
                </c:pt>
                <c:pt idx="9">
                  <c:v>0.25</c:v>
                </c:pt>
                <c:pt idx="10">
                  <c:v>0.2</c:v>
                </c:pt>
              </c:numCache>
            </c:numRef>
          </c:val>
          <c:extLst>
            <c:ext xmlns:c16="http://schemas.microsoft.com/office/drawing/2014/chart" uri="{C3380CC4-5D6E-409C-BE32-E72D297353CC}">
              <c16:uniqueId val="{00000000-961B-411C-BC81-5E0A1C69ACE1}"/>
            </c:ext>
          </c:extLst>
        </c:ser>
        <c:dLbls>
          <c:showLegendKey val="0"/>
          <c:showVal val="0"/>
          <c:showCatName val="0"/>
          <c:showSerName val="0"/>
          <c:showPercent val="0"/>
          <c:showBubbleSize val="0"/>
        </c:dLbls>
        <c:axId val="379744528"/>
        <c:axId val="379744200"/>
      </c:radarChart>
      <c:catAx>
        <c:axId val="379744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379744200"/>
        <c:crosses val="autoZero"/>
        <c:auto val="1"/>
        <c:lblAlgn val="ctr"/>
        <c:lblOffset val="100"/>
        <c:noMultiLvlLbl val="0"/>
      </c:catAx>
      <c:valAx>
        <c:axId val="37974420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s-CL"/>
          </a:p>
        </c:txPr>
        <c:crossAx val="3797445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DIMENSION</a:t>
            </a:r>
            <a:r>
              <a:rPr lang="en-US" baseline="0"/>
              <a:t> IMPLEMENTACIÓN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30173455726547999"/>
          <c:y val="0.16630067889558497"/>
          <c:w val="0.41811415656687423"/>
          <c:h val="0.67890702209709819"/>
        </c:manualLayout>
      </c:layout>
      <c:radarChart>
        <c:radarStyle val="marker"/>
        <c:varyColors val="0"/>
        <c:ser>
          <c:idx val="0"/>
          <c:order val="0"/>
          <c:spPr>
            <a:ln w="47625" cap="rnd">
              <a:solidFill>
                <a:srgbClr val="7030A0"/>
              </a:solidFill>
              <a:round/>
            </a:ln>
            <a:effectLst/>
          </c:spPr>
          <c:marker>
            <c:symbol val="none"/>
          </c:marker>
          <c:cat>
            <c:strRef>
              <c:f>Procesos!$D$18:$D$24</c:f>
              <c:strCache>
                <c:ptCount val="7"/>
                <c:pt idx="0">
                  <c:v>Transparencia</c:v>
                </c:pt>
                <c:pt idx="1">
                  <c:v>Temporalidad del Plan</c:v>
                </c:pt>
                <c:pt idx="2">
                  <c:v>Inclusión de un plan de acciones</c:v>
                </c:pt>
                <c:pt idx="3">
                  <c:v>Asignación de responsabilidades entre actores involucrados</c:v>
                </c:pt>
                <c:pt idx="4">
                  <c:v>Articulación entre planes locales</c:v>
                </c:pt>
                <c:pt idx="5">
                  <c:v>Coordinación interniveles del Estado</c:v>
                </c:pt>
                <c:pt idx="6">
                  <c:v>Articulación entre plan y presupuesto</c:v>
                </c:pt>
              </c:strCache>
            </c:strRef>
          </c:cat>
          <c:val>
            <c:numRef>
              <c:f>Procesos!$E$18:$E$24</c:f>
              <c:numCache>
                <c:formatCode>0%</c:formatCode>
                <c:ptCount val="7"/>
                <c:pt idx="0">
                  <c:v>0.16666666666666666</c:v>
                </c:pt>
                <c:pt idx="1">
                  <c:v>0.25</c:v>
                </c:pt>
                <c:pt idx="2">
                  <c:v>0.14285714285714285</c:v>
                </c:pt>
                <c:pt idx="3">
                  <c:v>0.2</c:v>
                </c:pt>
                <c:pt idx="4">
                  <c:v>0.4</c:v>
                </c:pt>
                <c:pt idx="5">
                  <c:v>0.2</c:v>
                </c:pt>
                <c:pt idx="6">
                  <c:v>0.25</c:v>
                </c:pt>
              </c:numCache>
            </c:numRef>
          </c:val>
          <c:extLst>
            <c:ext xmlns:c16="http://schemas.microsoft.com/office/drawing/2014/chart" uri="{C3380CC4-5D6E-409C-BE32-E72D297353CC}">
              <c16:uniqueId val="{00000000-A739-4B9F-AE8A-A5CBAE363B71}"/>
            </c:ext>
          </c:extLst>
        </c:ser>
        <c:dLbls>
          <c:showLegendKey val="0"/>
          <c:showVal val="0"/>
          <c:showCatName val="0"/>
          <c:showSerName val="0"/>
          <c:showPercent val="0"/>
          <c:showBubbleSize val="0"/>
        </c:dLbls>
        <c:axId val="379744528"/>
        <c:axId val="379744200"/>
      </c:radarChart>
      <c:catAx>
        <c:axId val="379744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379744200"/>
        <c:crosses val="autoZero"/>
        <c:auto val="1"/>
        <c:lblAlgn val="ctr"/>
        <c:lblOffset val="100"/>
        <c:noMultiLvlLbl val="0"/>
      </c:catAx>
      <c:valAx>
        <c:axId val="37974420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s-CL"/>
          </a:p>
        </c:txPr>
        <c:crossAx val="3797445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DIMENSION</a:t>
            </a:r>
            <a:r>
              <a:rPr lang="en-US" baseline="0"/>
              <a:t> RESULTADOS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radarChart>
        <c:radarStyle val="marker"/>
        <c:varyColors val="0"/>
        <c:ser>
          <c:idx val="0"/>
          <c:order val="0"/>
          <c:spPr>
            <a:ln w="57150" cap="rnd">
              <a:solidFill>
                <a:srgbClr val="FFFF00">
                  <a:alpha val="99000"/>
                </a:srgbClr>
              </a:solidFill>
              <a:round/>
            </a:ln>
            <a:effectLst/>
          </c:spPr>
          <c:marker>
            <c:symbol val="none"/>
          </c:marker>
          <c:cat>
            <c:strRef>
              <c:f>Procesos!$D$25:$D$28</c:f>
              <c:strCache>
                <c:ptCount val="4"/>
                <c:pt idx="0">
                  <c:v>Contingencias en la planificación</c:v>
                </c:pt>
                <c:pt idx="1">
                  <c:v>Proyectos prioritarios identificados en el instrumento de planificación materializados</c:v>
                </c:pt>
                <c:pt idx="2">
                  <c:v>Mecanismos de retroalimentación o actualización del plan</c:v>
                </c:pt>
                <c:pt idx="3">
                  <c:v>Logros</c:v>
                </c:pt>
              </c:strCache>
            </c:strRef>
          </c:cat>
          <c:val>
            <c:numRef>
              <c:f>Procesos!$E$25:$E$28</c:f>
              <c:numCache>
                <c:formatCode>0%</c:formatCode>
                <c:ptCount val="4"/>
                <c:pt idx="0">
                  <c:v>0.75</c:v>
                </c:pt>
                <c:pt idx="1">
                  <c:v>1</c:v>
                </c:pt>
                <c:pt idx="2">
                  <c:v>0.4</c:v>
                </c:pt>
                <c:pt idx="3">
                  <c:v>0.16666666666666666</c:v>
                </c:pt>
              </c:numCache>
            </c:numRef>
          </c:val>
          <c:extLst>
            <c:ext xmlns:c16="http://schemas.microsoft.com/office/drawing/2014/chart" uri="{C3380CC4-5D6E-409C-BE32-E72D297353CC}">
              <c16:uniqueId val="{00000000-58C6-47C9-A7EB-87E7CD6177EB}"/>
            </c:ext>
          </c:extLst>
        </c:ser>
        <c:dLbls>
          <c:showLegendKey val="0"/>
          <c:showVal val="0"/>
          <c:showCatName val="0"/>
          <c:showSerName val="0"/>
          <c:showPercent val="0"/>
          <c:showBubbleSize val="0"/>
        </c:dLbls>
        <c:axId val="379744528"/>
        <c:axId val="379744200"/>
      </c:radarChart>
      <c:catAx>
        <c:axId val="379744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379744200"/>
        <c:crosses val="autoZero"/>
        <c:auto val="1"/>
        <c:lblAlgn val="ctr"/>
        <c:lblOffset val="100"/>
        <c:noMultiLvlLbl val="0"/>
      </c:catAx>
      <c:valAx>
        <c:axId val="37974420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s-CL"/>
          </a:p>
        </c:txPr>
        <c:crossAx val="3797445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DIMENSION</a:t>
            </a:r>
            <a:r>
              <a:rPr lang="en-US" baseline="0"/>
              <a:t> COMPROMISOS GLOBALES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radarChart>
        <c:radarStyle val="marker"/>
        <c:varyColors val="0"/>
        <c:ser>
          <c:idx val="0"/>
          <c:order val="0"/>
          <c:spPr>
            <a:ln w="47625" cap="rnd">
              <a:solidFill>
                <a:srgbClr val="663300"/>
              </a:solidFill>
              <a:round/>
            </a:ln>
            <a:effectLst/>
          </c:spPr>
          <c:marker>
            <c:symbol val="none"/>
          </c:marker>
          <c:cat>
            <c:strRef>
              <c:f>Procesos!$D$29:$D$33</c:f>
              <c:strCache>
                <c:ptCount val="5"/>
                <c:pt idx="0">
                  <c:v>Temáticas territoriales</c:v>
                </c:pt>
                <c:pt idx="1">
                  <c:v>Medios de implementación</c:v>
                </c:pt>
                <c:pt idx="2">
                  <c:v>Alineamiento de objetivos y metas</c:v>
                </c:pt>
                <c:pt idx="3">
                  <c:v>Incorporación de la Agenda 2030</c:v>
                </c:pt>
                <c:pt idx="4">
                  <c:v>Acuerdos internacionales vinculantes</c:v>
                </c:pt>
              </c:strCache>
            </c:strRef>
          </c:cat>
          <c:val>
            <c:numRef>
              <c:f>Procesos!$E$29:$E$33</c:f>
              <c:numCache>
                <c:formatCode>0%</c:formatCode>
                <c:ptCount val="5"/>
                <c:pt idx="0">
                  <c:v>0.2</c:v>
                </c:pt>
                <c:pt idx="1">
                  <c:v>0.33333333333333331</c:v>
                </c:pt>
                <c:pt idx="2">
                  <c:v>0.4</c:v>
                </c:pt>
                <c:pt idx="3">
                  <c:v>0.2</c:v>
                </c:pt>
                <c:pt idx="4">
                  <c:v>0.25</c:v>
                </c:pt>
              </c:numCache>
            </c:numRef>
          </c:val>
          <c:extLst>
            <c:ext xmlns:c16="http://schemas.microsoft.com/office/drawing/2014/chart" uri="{C3380CC4-5D6E-409C-BE32-E72D297353CC}">
              <c16:uniqueId val="{00000000-0BF3-41C2-9D0B-BB432991CB0E}"/>
            </c:ext>
          </c:extLst>
        </c:ser>
        <c:dLbls>
          <c:showLegendKey val="0"/>
          <c:showVal val="0"/>
          <c:showCatName val="0"/>
          <c:showSerName val="0"/>
          <c:showPercent val="0"/>
          <c:showBubbleSize val="0"/>
        </c:dLbls>
        <c:axId val="379744528"/>
        <c:axId val="379744200"/>
      </c:radarChart>
      <c:catAx>
        <c:axId val="379744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379744200"/>
        <c:crosses val="autoZero"/>
        <c:auto val="1"/>
        <c:lblAlgn val="ctr"/>
        <c:lblOffset val="100"/>
        <c:noMultiLvlLbl val="0"/>
      </c:catAx>
      <c:valAx>
        <c:axId val="37974420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s-CL"/>
          </a:p>
        </c:txPr>
        <c:crossAx val="3797445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Promedio</a:t>
            </a:r>
            <a:r>
              <a:rPr lang="en-US" baseline="0"/>
              <a:t> por ámbitos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ivotFmts>
      <c:pivotFmt>
        <c:idx val="0"/>
        <c:spPr>
          <a:solidFill>
            <a:schemeClr val="accent1"/>
          </a:solidFill>
          <a:ln w="28575" cap="rnd">
            <a:solidFill>
              <a:schemeClr val="accent1"/>
            </a:solidFill>
            <a:round/>
          </a:ln>
          <a:effectLst/>
        </c:spPr>
        <c:marker>
          <c:symbol val="none"/>
        </c:marker>
      </c:pivotFmt>
      <c:pivotFmt>
        <c:idx val="1"/>
        <c:spPr>
          <a:solidFill>
            <a:schemeClr val="accent1"/>
          </a:solidFill>
          <a:ln w="28575" cap="rnd">
            <a:solidFill>
              <a:schemeClr val="accent1"/>
            </a:solidFill>
            <a:round/>
          </a:ln>
          <a:effectLst/>
        </c:spPr>
        <c:marker>
          <c:symbol val="none"/>
        </c:marker>
      </c:pivotFmt>
      <c:pivotFmt>
        <c:idx val="2"/>
        <c:spPr>
          <a:solidFill>
            <a:schemeClr val="accent1"/>
          </a:solidFill>
          <a:ln w="41275" cap="rnd">
            <a:solidFill>
              <a:schemeClr val="accent6">
                <a:lumMod val="75000"/>
              </a:schemeClr>
            </a:solidFill>
            <a:round/>
          </a:ln>
          <a:effectLst/>
        </c:spPr>
        <c:marker>
          <c:symbol val="none"/>
        </c:marker>
      </c:pivotFmt>
    </c:pivotFmts>
    <c:plotArea>
      <c:layout>
        <c:manualLayout>
          <c:layoutTarget val="inner"/>
          <c:xMode val="edge"/>
          <c:yMode val="edge"/>
          <c:x val="0.21949652753582793"/>
          <c:y val="0.15076453314622801"/>
          <c:w val="0.57280635495784271"/>
          <c:h val="0.81298121150697744"/>
        </c:manualLayout>
      </c:layout>
      <c:radarChart>
        <c:radarStyle val="marker"/>
        <c:varyColors val="0"/>
        <c:ser>
          <c:idx val="0"/>
          <c:order val="0"/>
          <c:tx>
            <c:v>Series1</c:v>
          </c:tx>
          <c:spPr>
            <a:ln w="41275" cap="rnd">
              <a:solidFill>
                <a:schemeClr val="accent6">
                  <a:lumMod val="75000"/>
                </a:schemeClr>
              </a:solidFill>
              <a:round/>
            </a:ln>
            <a:effectLst/>
          </c:spPr>
          <c:marker>
            <c:symbol val="none"/>
          </c:marker>
          <c:cat>
            <c:strRef>
              <c:f>Procesos!$B$44:$B$46</c:f>
              <c:strCache>
                <c:ptCount val="3"/>
                <c:pt idx="0">
                  <c:v>Sistema</c:v>
                </c:pt>
                <c:pt idx="1">
                  <c:v>Proceso</c:v>
                </c:pt>
                <c:pt idx="2">
                  <c:v>Instrumentos</c:v>
                </c:pt>
              </c:strCache>
            </c:strRef>
          </c:cat>
          <c:val>
            <c:numRef>
              <c:f>Procesos!$D$44:$D$46</c:f>
              <c:numCache>
                <c:formatCode>0%</c:formatCode>
                <c:ptCount val="3"/>
                <c:pt idx="0">
                  <c:v>0.36857142857142861</c:v>
                </c:pt>
                <c:pt idx="1">
                  <c:v>0.32179487179487182</c:v>
                </c:pt>
                <c:pt idx="2">
                  <c:v>0.23023809523809521</c:v>
                </c:pt>
              </c:numCache>
            </c:numRef>
          </c:val>
          <c:extLst>
            <c:ext xmlns:c16="http://schemas.microsoft.com/office/drawing/2014/chart" uri="{C3380CC4-5D6E-409C-BE32-E72D297353CC}">
              <c16:uniqueId val="{00000000-9BBC-4AB2-9246-0A1B1B9B1BEF}"/>
            </c:ext>
          </c:extLst>
        </c:ser>
        <c:dLbls>
          <c:showLegendKey val="0"/>
          <c:showVal val="0"/>
          <c:showCatName val="0"/>
          <c:showSerName val="0"/>
          <c:showPercent val="0"/>
          <c:showBubbleSize val="0"/>
        </c:dLbls>
        <c:axId val="1793102479"/>
        <c:axId val="1737134831"/>
      </c:radarChart>
      <c:catAx>
        <c:axId val="17931024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737134831"/>
        <c:crosses val="autoZero"/>
        <c:auto val="1"/>
        <c:lblAlgn val="ctr"/>
        <c:lblOffset val="100"/>
        <c:noMultiLvlLbl val="0"/>
      </c:catAx>
      <c:valAx>
        <c:axId val="1737134831"/>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79310247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L"/>
              <a:t>Gráfico General Desviación</a:t>
            </a:r>
            <a:r>
              <a:rPr lang="es-CL" baseline="0"/>
              <a:t> Estándar</a:t>
            </a:r>
            <a:endParaRPr lang="es-CL"/>
          </a:p>
        </c:rich>
      </c:tx>
      <c:overlay val="0"/>
    </c:title>
    <c:autoTitleDeleted val="0"/>
    <c:plotArea>
      <c:layout>
        <c:manualLayout>
          <c:layoutTarget val="inner"/>
          <c:xMode val="edge"/>
          <c:yMode val="edge"/>
          <c:x val="0.26137018826446989"/>
          <c:y val="0.21079338766864666"/>
          <c:w val="0.48719504324254548"/>
          <c:h val="0.67473245410887106"/>
        </c:manualLayout>
      </c:layout>
      <c:radarChart>
        <c:radarStyle val="marker"/>
        <c:varyColors val="0"/>
        <c:ser>
          <c:idx val="0"/>
          <c:order val="0"/>
          <c:spPr>
            <a:ln w="28575" cap="rnd">
              <a:solidFill>
                <a:schemeClr val="accent1"/>
              </a:solidFill>
              <a:round/>
            </a:ln>
            <a:effectLst/>
          </c:spPr>
          <c:marker>
            <c:symbol val="none"/>
          </c:marker>
          <c:cat>
            <c:strRef>
              <c:f>Procesos!$B$37:$B$41</c:f>
              <c:strCache>
                <c:ptCount val="5"/>
                <c:pt idx="0">
                  <c:v>Institucional</c:v>
                </c:pt>
                <c:pt idx="1">
                  <c:v>Diseño</c:v>
                </c:pt>
                <c:pt idx="2">
                  <c:v>Implementación</c:v>
                </c:pt>
                <c:pt idx="3">
                  <c:v>Resultados</c:v>
                </c:pt>
                <c:pt idx="4">
                  <c:v>Compromisos globales</c:v>
                </c:pt>
              </c:strCache>
            </c:strRef>
          </c:cat>
          <c:val>
            <c:numRef>
              <c:f>Procesos!$E$37:$E$41</c:f>
              <c:numCache>
                <c:formatCode>_(* #,##0.00_);_(* \(#,##0.00\);_(* "-"??_);_(@_)</c:formatCode>
                <c:ptCount val="5"/>
                <c:pt idx="0">
                  <c:v>29.01340686265193</c:v>
                </c:pt>
                <c:pt idx="1">
                  <c:v>6.2421780667275968</c:v>
                </c:pt>
                <c:pt idx="2">
                  <c:v>7.8471975223389432</c:v>
                </c:pt>
                <c:pt idx="3">
                  <c:v>31.958632115074444</c:v>
                </c:pt>
                <c:pt idx="4">
                  <c:v>7.8598840817010682</c:v>
                </c:pt>
              </c:numCache>
            </c:numRef>
          </c:val>
          <c:extLst>
            <c:ext xmlns:c16="http://schemas.microsoft.com/office/drawing/2014/chart" uri="{C3380CC4-5D6E-409C-BE32-E72D297353CC}">
              <c16:uniqueId val="{00000000-7B04-44C9-98A7-C2FCAF7454F7}"/>
            </c:ext>
          </c:extLst>
        </c:ser>
        <c:dLbls>
          <c:showLegendKey val="0"/>
          <c:showVal val="0"/>
          <c:showCatName val="0"/>
          <c:showSerName val="0"/>
          <c:showPercent val="0"/>
          <c:showBubbleSize val="0"/>
        </c:dLbls>
        <c:axId val="376691848"/>
        <c:axId val="425149640"/>
      </c:radarChart>
      <c:catAx>
        <c:axId val="376691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CL"/>
          </a:p>
        </c:txPr>
        <c:crossAx val="425149640"/>
        <c:crosses val="autoZero"/>
        <c:auto val="1"/>
        <c:lblAlgn val="ctr"/>
        <c:lblOffset val="100"/>
        <c:noMultiLvlLbl val="0"/>
      </c:catAx>
      <c:valAx>
        <c:axId val="425149640"/>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L"/>
          </a:p>
        </c:txPr>
        <c:crossAx val="376691848"/>
        <c:crosses val="autoZero"/>
        <c:crossBetween val="between"/>
      </c:valAx>
    </c:plotArea>
    <c:plotVisOnly val="1"/>
    <c:dispBlanksAs val="gap"/>
    <c:showDLblsOverMax val="0"/>
  </c:chart>
  <c:txPr>
    <a:bodyPr/>
    <a:lstStyle/>
    <a:p>
      <a:pPr>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1"/>
          <c:tx>
            <c:v>rangos</c:v>
          </c:tx>
          <c:dPt>
            <c:idx val="0"/>
            <c:bubble3D val="0"/>
            <c:spPr>
              <a:solidFill>
                <a:srgbClr val="FF0000"/>
              </a:solidFill>
              <a:ln w="19050">
                <a:noFill/>
              </a:ln>
              <a:effectLst/>
            </c:spPr>
            <c:extLst>
              <c:ext xmlns:c16="http://schemas.microsoft.com/office/drawing/2014/chart" uri="{C3380CC4-5D6E-409C-BE32-E72D297353CC}">
                <c16:uniqueId val="{00000001-C123-49D4-A20E-8C01FCC75750}"/>
              </c:ext>
            </c:extLst>
          </c:dPt>
          <c:dPt>
            <c:idx val="1"/>
            <c:bubble3D val="0"/>
            <c:spPr>
              <a:solidFill>
                <a:srgbClr val="FFFF00"/>
              </a:solidFill>
              <a:ln w="19050">
                <a:noFill/>
              </a:ln>
              <a:effectLst/>
            </c:spPr>
            <c:extLst>
              <c:ext xmlns:c16="http://schemas.microsoft.com/office/drawing/2014/chart" uri="{C3380CC4-5D6E-409C-BE32-E72D297353CC}">
                <c16:uniqueId val="{00000003-C123-49D4-A20E-8C01FCC75750}"/>
              </c:ext>
            </c:extLst>
          </c:dPt>
          <c:dPt>
            <c:idx val="2"/>
            <c:bubble3D val="0"/>
            <c:spPr>
              <a:solidFill>
                <a:srgbClr val="00B050"/>
              </a:solidFill>
              <a:ln w="19050">
                <a:noFill/>
              </a:ln>
              <a:effectLst/>
            </c:spPr>
            <c:extLst>
              <c:ext xmlns:c16="http://schemas.microsoft.com/office/drawing/2014/chart" uri="{C3380CC4-5D6E-409C-BE32-E72D297353CC}">
                <c16:uniqueId val="{00000005-C123-49D4-A20E-8C01FCC75750}"/>
              </c:ext>
            </c:extLst>
          </c:dPt>
          <c:dPt>
            <c:idx val="3"/>
            <c:bubble3D val="0"/>
            <c:spPr>
              <a:noFill/>
              <a:ln w="19050">
                <a:noFill/>
              </a:ln>
              <a:effectLst/>
            </c:spPr>
            <c:extLst>
              <c:ext xmlns:c16="http://schemas.microsoft.com/office/drawing/2014/chart" uri="{C3380CC4-5D6E-409C-BE32-E72D297353CC}">
                <c16:uniqueId val="{00000007-C123-49D4-A20E-8C01FCC7575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L"/>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Lit>
              <c:formatCode>General</c:formatCode>
              <c:ptCount val="4"/>
            </c:numLit>
          </c:cat>
          <c:val>
            <c:numLit>
              <c:formatCode>General</c:formatCode>
              <c:ptCount val="4"/>
              <c:pt idx="0">
                <c:v>33</c:v>
              </c:pt>
              <c:pt idx="1">
                <c:v>33</c:v>
              </c:pt>
              <c:pt idx="2">
                <c:v>33</c:v>
              </c:pt>
              <c:pt idx="3">
                <c:v>99</c:v>
              </c:pt>
            </c:numLit>
          </c:val>
          <c:extLst>
            <c:ext xmlns:c16="http://schemas.microsoft.com/office/drawing/2014/chart" uri="{C3380CC4-5D6E-409C-BE32-E72D297353CC}">
              <c16:uniqueId val="{00000008-418E-4B08-A9BB-55192F8204E6}"/>
            </c:ext>
          </c:extLst>
        </c:ser>
        <c:dLbls>
          <c:showLegendKey val="0"/>
          <c:showVal val="0"/>
          <c:showCatName val="0"/>
          <c:showSerName val="0"/>
          <c:showPercent val="0"/>
          <c:showBubbleSize val="0"/>
          <c:showLeaderLines val="1"/>
        </c:dLbls>
        <c:firstSliceAng val="270"/>
        <c:holeSize val="54"/>
      </c:doughnutChart>
      <c:pieChart>
        <c:varyColors val="1"/>
        <c:ser>
          <c:idx val="1"/>
          <c:order val="0"/>
          <c:explosion val="24"/>
          <c:dPt>
            <c:idx val="0"/>
            <c:bubble3D val="0"/>
            <c:spPr>
              <a:noFill/>
              <a:ln w="19050">
                <a:noFill/>
              </a:ln>
              <a:effectLst/>
            </c:spPr>
            <c:extLst>
              <c:ext xmlns:c16="http://schemas.microsoft.com/office/drawing/2014/chart" uri="{C3380CC4-5D6E-409C-BE32-E72D297353CC}">
                <c16:uniqueId val="{00000009-C123-49D4-A20E-8C01FCC75750}"/>
              </c:ext>
            </c:extLst>
          </c:dPt>
          <c:dPt>
            <c:idx val="1"/>
            <c:bubble3D val="0"/>
            <c:spPr>
              <a:solidFill>
                <a:schemeClr val="tx1"/>
              </a:solidFill>
              <a:ln w="19050">
                <a:solidFill>
                  <a:schemeClr val="tx1"/>
                </a:solidFill>
              </a:ln>
              <a:effectLst/>
            </c:spPr>
            <c:extLst>
              <c:ext xmlns:c16="http://schemas.microsoft.com/office/drawing/2014/chart" uri="{C3380CC4-5D6E-409C-BE32-E72D297353CC}">
                <c16:uniqueId val="{0000000B-C123-49D4-A20E-8C01FCC75750}"/>
              </c:ext>
            </c:extLst>
          </c:dPt>
          <c:dPt>
            <c:idx val="2"/>
            <c:bubble3D val="0"/>
            <c:spPr>
              <a:noFill/>
              <a:ln w="19050">
                <a:noFill/>
              </a:ln>
              <a:effectLst/>
            </c:spPr>
            <c:extLst>
              <c:ext xmlns:c16="http://schemas.microsoft.com/office/drawing/2014/chart" uri="{C3380CC4-5D6E-409C-BE32-E72D297353CC}">
                <c16:uniqueId val="{0000000D-C123-49D4-A20E-8C01FCC75750}"/>
              </c:ext>
            </c:extLst>
          </c:dPt>
          <c:val>
            <c:numRef>
              <c:f>Alertas!$O$27:$O$29</c:f>
              <c:numCache>
                <c:formatCode>0%</c:formatCode>
                <c:ptCount val="3"/>
                <c:pt idx="0">
                  <c:v>24.523809523809526</c:v>
                </c:pt>
                <c:pt idx="1">
                  <c:v>1</c:v>
                </c:pt>
                <c:pt idx="2">
                  <c:v>100</c:v>
                </c:pt>
              </c:numCache>
            </c:numRef>
          </c:val>
          <c:extLst>
            <c:ext xmlns:c16="http://schemas.microsoft.com/office/drawing/2014/chart" uri="{C3380CC4-5D6E-409C-BE32-E72D297353CC}">
              <c16:uniqueId val="{0000000F-418E-4B08-A9BB-55192F8204E6}"/>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Style="combo" dx="22" fmlaLink="$F$2" fmlaRange="$M$1:$M$33" sel="18" val="15"/>
</file>

<file path=xl/ctrlProps/ctrlProp2.xml><?xml version="1.0" encoding="utf-8"?>
<formControlPr xmlns="http://schemas.microsoft.com/office/spreadsheetml/2009/9/main" objectType="Drop" dropLines="5" dropStyle="combo" dx="22" fmlaLink="$F$3" fmlaRange="$V$2:$V$8" sel="1" val="0"/>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1</xdr:row>
          <xdr:rowOff>57150</xdr:rowOff>
        </xdr:from>
        <xdr:to>
          <xdr:col>2</xdr:col>
          <xdr:colOff>1323975</xdr:colOff>
          <xdr:row>1</xdr:row>
          <xdr:rowOff>285750</xdr:rowOff>
        </xdr:to>
        <xdr:sp macro="" textlink="">
          <xdr:nvSpPr>
            <xdr:cNvPr id="10241" name="Drop Down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xdr:row>
          <xdr:rowOff>57150</xdr:rowOff>
        </xdr:from>
        <xdr:to>
          <xdr:col>2</xdr:col>
          <xdr:colOff>1323975</xdr:colOff>
          <xdr:row>2</xdr:row>
          <xdr:rowOff>285750</xdr:rowOff>
        </xdr:to>
        <xdr:sp macro="" textlink="">
          <xdr:nvSpPr>
            <xdr:cNvPr id="10245" name="Drop Down 5"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xdr:row>
          <xdr:rowOff>57150</xdr:rowOff>
        </xdr:from>
        <xdr:to>
          <xdr:col>3</xdr:col>
          <xdr:colOff>1790700</xdr:colOff>
          <xdr:row>1</xdr:row>
          <xdr:rowOff>323850</xdr:rowOff>
        </xdr:to>
        <xdr:sp macro="" textlink="">
          <xdr:nvSpPr>
            <xdr:cNvPr id="10246" name="Button 6"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L" sz="1200" b="0" i="0" u="none" strike="noStrike" baseline="0">
                  <a:solidFill>
                    <a:srgbClr val="000000"/>
                  </a:solidFill>
                  <a:latin typeface="Calibri"/>
                  <a:cs typeface="Calibri"/>
                </a:rPr>
                <a:t>Ver Observatorio</a:t>
              </a:r>
            </a:p>
          </xdr:txBody>
        </xdr:sp>
        <xdr:clientData fPrintsWithSheet="0"/>
      </xdr:twoCellAnchor>
    </mc:Choice>
    <mc:Fallback/>
  </mc:AlternateContent>
  <xdr:twoCellAnchor editAs="oneCell">
    <xdr:from>
      <xdr:col>6</xdr:col>
      <xdr:colOff>600075</xdr:colOff>
      <xdr:row>0</xdr:row>
      <xdr:rowOff>171450</xdr:rowOff>
    </xdr:from>
    <xdr:to>
      <xdr:col>10</xdr:col>
      <xdr:colOff>187833</xdr:colOff>
      <xdr:row>3</xdr:row>
      <xdr:rowOff>109728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6858000" y="171450"/>
          <a:ext cx="2273808" cy="871728"/>
        </a:xfrm>
        <a:prstGeom prst="rect">
          <a:avLst/>
        </a:prstGeom>
      </xdr:spPr>
    </xdr:pic>
    <xdr:clientData/>
  </xdr:twoCellAnchor>
  <mc:AlternateContent xmlns:mc="http://schemas.openxmlformats.org/markup-compatibility/2006">
    <mc:Choice xmlns:a14="http://schemas.microsoft.com/office/drawing/2010/main" Requires="a14">
      <xdr:twoCellAnchor>
        <xdr:from>
          <xdr:col>7</xdr:col>
          <xdr:colOff>85725</xdr:colOff>
          <xdr:row>4</xdr:row>
          <xdr:rowOff>228600</xdr:rowOff>
        </xdr:from>
        <xdr:to>
          <xdr:col>10</xdr:col>
          <xdr:colOff>95250</xdr:colOff>
          <xdr:row>6</xdr:row>
          <xdr:rowOff>161925</xdr:rowOff>
        </xdr:to>
        <xdr:sp macro="" textlink="">
          <xdr:nvSpPr>
            <xdr:cNvPr id="10247" name="Button 7"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L" sz="1200" b="0" i="0" u="none" strike="noStrike" baseline="0">
                  <a:solidFill>
                    <a:srgbClr val="000000"/>
                  </a:solidFill>
                  <a:latin typeface="Calibri"/>
                  <a:cs typeface="Calibri"/>
                </a:rPr>
                <a:t>Iniciar llenado de criterios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386715</xdr:colOff>
      <xdr:row>1</xdr:row>
      <xdr:rowOff>190500</xdr:rowOff>
    </xdr:from>
    <xdr:to>
      <xdr:col>7</xdr:col>
      <xdr:colOff>356235</xdr:colOff>
      <xdr:row>20</xdr:row>
      <xdr:rowOff>81915</xdr:rowOff>
    </xdr:to>
    <xdr:graphicFrame macro="">
      <xdr:nvGraphicFramePr>
        <xdr:cNvPr id="3" name="Gráfico 1">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323850</xdr:colOff>
      <xdr:row>21</xdr:row>
      <xdr:rowOff>171450</xdr:rowOff>
    </xdr:from>
    <xdr:to>
      <xdr:col>7</xdr:col>
      <xdr:colOff>304800</xdr:colOff>
      <xdr:row>39</xdr:row>
      <xdr:rowOff>15240</xdr:rowOff>
    </xdr:to>
    <xdr:graphicFrame macro="">
      <xdr:nvGraphicFramePr>
        <xdr:cNvPr id="4" name="Gráfico 2">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281940</xdr:colOff>
      <xdr:row>41</xdr:row>
      <xdr:rowOff>38100</xdr:rowOff>
    </xdr:from>
    <xdr:to>
      <xdr:col>7</xdr:col>
      <xdr:colOff>262890</xdr:colOff>
      <xdr:row>58</xdr:row>
      <xdr:rowOff>80010</xdr:rowOff>
    </xdr:to>
    <xdr:graphicFrame macro="">
      <xdr:nvGraphicFramePr>
        <xdr:cNvPr id="6" name="Gráfico 2">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205740</xdr:colOff>
      <xdr:row>62</xdr:row>
      <xdr:rowOff>0</xdr:rowOff>
    </xdr:from>
    <xdr:to>
      <xdr:col>7</xdr:col>
      <xdr:colOff>186690</xdr:colOff>
      <xdr:row>79</xdr:row>
      <xdr:rowOff>41910</xdr:rowOff>
    </xdr:to>
    <xdr:graphicFrame macro="">
      <xdr:nvGraphicFramePr>
        <xdr:cNvPr id="7" name="Gráfico 2">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236219</xdr:colOff>
      <xdr:row>81</xdr:row>
      <xdr:rowOff>7620</xdr:rowOff>
    </xdr:from>
    <xdr:to>
      <xdr:col>7</xdr:col>
      <xdr:colOff>276224</xdr:colOff>
      <xdr:row>99</xdr:row>
      <xdr:rowOff>57150</xdr:rowOff>
    </xdr:to>
    <xdr:graphicFrame macro="">
      <xdr:nvGraphicFramePr>
        <xdr:cNvPr id="8" name="Gráfico 2">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251460</xdr:colOff>
      <xdr:row>101</xdr:row>
      <xdr:rowOff>0</xdr:rowOff>
    </xdr:from>
    <xdr:to>
      <xdr:col>7</xdr:col>
      <xdr:colOff>232410</xdr:colOff>
      <xdr:row>118</xdr:row>
      <xdr:rowOff>41910</xdr:rowOff>
    </xdr:to>
    <xdr:graphicFrame macro="">
      <xdr:nvGraphicFramePr>
        <xdr:cNvPr id="9" name="Gráfico 2">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190500</xdr:colOff>
      <xdr:row>1</xdr:row>
      <xdr:rowOff>133350</xdr:rowOff>
    </xdr:from>
    <xdr:to>
      <xdr:col>23</xdr:col>
      <xdr:colOff>38100</xdr:colOff>
      <xdr:row>20</xdr:row>
      <xdr:rowOff>171450</xdr:rowOff>
    </xdr:to>
    <xdr:graphicFrame macro="">
      <xdr:nvGraphicFramePr>
        <xdr:cNvPr id="11" name="Chart 10">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95250</xdr:colOff>
      <xdr:row>2</xdr:row>
      <xdr:rowOff>0</xdr:rowOff>
    </xdr:from>
    <xdr:to>
      <xdr:col>15</xdr:col>
      <xdr:colOff>64770</xdr:colOff>
      <xdr:row>20</xdr:row>
      <xdr:rowOff>91440</xdr:rowOff>
    </xdr:to>
    <xdr:graphicFrame macro="">
      <xdr:nvGraphicFramePr>
        <xdr:cNvPr id="14" name="Gráfico 1">
          <a:extLst>
            <a:ext uri="{FF2B5EF4-FFF2-40B4-BE49-F238E27FC236}">
              <a16:creationId xmlns:a16="http://schemas.microsoft.com/office/drawing/2014/main" id="{00000000-0008-0000-03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200025</xdr:colOff>
      <xdr:row>1</xdr:row>
      <xdr:rowOff>228601</xdr:rowOff>
    </xdr:from>
    <xdr:to>
      <xdr:col>11</xdr:col>
      <xdr:colOff>200025</xdr:colOff>
      <xdr:row>6</xdr:row>
      <xdr:rowOff>228601</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152400</xdr:colOff>
      <xdr:row>4</xdr:row>
      <xdr:rowOff>352425</xdr:rowOff>
    </xdr:from>
    <xdr:to>
      <xdr:col>12</xdr:col>
      <xdr:colOff>95250</xdr:colOff>
      <xdr:row>9</xdr:row>
      <xdr:rowOff>369300</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38100</xdr:colOff>
      <xdr:row>8</xdr:row>
      <xdr:rowOff>171450</xdr:rowOff>
    </xdr:from>
    <xdr:to>
      <xdr:col>12</xdr:col>
      <xdr:colOff>76200</xdr:colOff>
      <xdr:row>13</xdr:row>
      <xdr:rowOff>245476</xdr:rowOff>
    </xdr:to>
    <xdr:graphicFrame macro="">
      <xdr:nvGraphicFramePr>
        <xdr:cNvPr id="6" name="Chart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485775</xdr:colOff>
      <xdr:row>11</xdr:row>
      <xdr:rowOff>323849</xdr:rowOff>
    </xdr:from>
    <xdr:to>
      <xdr:col>11</xdr:col>
      <xdr:colOff>9525</xdr:colOff>
      <xdr:row>18</xdr:row>
      <xdr:rowOff>180974</xdr:rowOff>
    </xdr:to>
    <xdr:graphicFrame macro="">
      <xdr:nvGraphicFramePr>
        <xdr:cNvPr id="7" name="Chart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476251</xdr:colOff>
      <xdr:row>15</xdr:row>
      <xdr:rowOff>104775</xdr:rowOff>
    </xdr:from>
    <xdr:to>
      <xdr:col>11</xdr:col>
      <xdr:colOff>19050</xdr:colOff>
      <xdr:row>25</xdr:row>
      <xdr:rowOff>95248</xdr:rowOff>
    </xdr:to>
    <xdr:graphicFrame macro="">
      <xdr:nvGraphicFramePr>
        <xdr:cNvPr id="10" name="Chart 9">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observatorioplanificacion.cepal.org/es/paises/ecuador" TargetMode="External"/><Relationship Id="rId18" Type="http://schemas.openxmlformats.org/officeDocument/2006/relationships/hyperlink" Target="https://observatorioplanificacion.cepal.org/es/paises/honduras" TargetMode="External"/><Relationship Id="rId26" Type="http://schemas.openxmlformats.org/officeDocument/2006/relationships/hyperlink" Target="https://observatorioplanificacion.cepal.org/es/paises/uruguay" TargetMode="External"/><Relationship Id="rId39" Type="http://schemas.openxmlformats.org/officeDocument/2006/relationships/ctrlProp" Target="../ctrlProps/ctrlProp3.xml"/><Relationship Id="rId21" Type="http://schemas.openxmlformats.org/officeDocument/2006/relationships/hyperlink" Target="https://observatorioplanificacion.cepal.org/es/paises/nicaragua" TargetMode="External"/><Relationship Id="rId34" Type="http://schemas.openxmlformats.org/officeDocument/2006/relationships/printerSettings" Target="../printerSettings/printerSettings1.bin"/><Relationship Id="rId7" Type="http://schemas.openxmlformats.org/officeDocument/2006/relationships/hyperlink" Target="https://observatorioplanificacion.cepal.org/es/paises/antigua-y-barbuda" TargetMode="External"/><Relationship Id="rId12" Type="http://schemas.openxmlformats.org/officeDocument/2006/relationships/hyperlink" Target="https://observatorioplanificacion.cepal.org/es/paises/dominica" TargetMode="External"/><Relationship Id="rId17" Type="http://schemas.openxmlformats.org/officeDocument/2006/relationships/hyperlink" Target="https://observatorioplanificacion.cepal.org/es/paises/haiti" TargetMode="External"/><Relationship Id="rId25" Type="http://schemas.openxmlformats.org/officeDocument/2006/relationships/hyperlink" Target="https://observatorioplanificacion.cepal.org/es/paises/suriname" TargetMode="External"/><Relationship Id="rId33" Type="http://schemas.openxmlformats.org/officeDocument/2006/relationships/hyperlink" Target="https://observatorioplanificacion.cepal.org/es/paises/el-salvador" TargetMode="External"/><Relationship Id="rId38" Type="http://schemas.openxmlformats.org/officeDocument/2006/relationships/ctrlProp" Target="../ctrlProps/ctrlProp2.xml"/><Relationship Id="rId2" Type="http://schemas.openxmlformats.org/officeDocument/2006/relationships/hyperlink" Target="https://observatorioplanificacion.cepal.org/es/paises/bolivia" TargetMode="External"/><Relationship Id="rId16" Type="http://schemas.openxmlformats.org/officeDocument/2006/relationships/hyperlink" Target="https://observatorioplanificacion.cepal.org/es/paises/guyana" TargetMode="External"/><Relationship Id="rId20" Type="http://schemas.openxmlformats.org/officeDocument/2006/relationships/hyperlink" Target="https://observatorioplanificacion.cepal.org/es/paises/mexico" TargetMode="External"/><Relationship Id="rId29" Type="http://schemas.openxmlformats.org/officeDocument/2006/relationships/hyperlink" Target="https://observatorioplanificacion.cepal.org/es/paises/san-vicente-y-las-granadinas" TargetMode="External"/><Relationship Id="rId1" Type="http://schemas.openxmlformats.org/officeDocument/2006/relationships/hyperlink" Target="https://observatorioplanificacion.cepal.org/es/paises/argentina" TargetMode="External"/><Relationship Id="rId6" Type="http://schemas.openxmlformats.org/officeDocument/2006/relationships/hyperlink" Target="https://observatorioplanificacion.cepal.org/es/paises/belice" TargetMode="External"/><Relationship Id="rId11" Type="http://schemas.openxmlformats.org/officeDocument/2006/relationships/hyperlink" Target="https://observatorioplanificacion.cepal.org/es/paises/cuba" TargetMode="External"/><Relationship Id="rId24" Type="http://schemas.openxmlformats.org/officeDocument/2006/relationships/hyperlink" Target="https://observatorioplanificacion.cepal.org/es/paises/paru" TargetMode="External"/><Relationship Id="rId32" Type="http://schemas.openxmlformats.org/officeDocument/2006/relationships/hyperlink" Target="https://observatorioplanificacion.cepal.org/es/paises/santa-lucia" TargetMode="External"/><Relationship Id="rId37" Type="http://schemas.openxmlformats.org/officeDocument/2006/relationships/ctrlProp" Target="../ctrlProps/ctrlProp1.xml"/><Relationship Id="rId40" Type="http://schemas.openxmlformats.org/officeDocument/2006/relationships/ctrlProp" Target="../ctrlProps/ctrlProp4.xml"/><Relationship Id="rId5" Type="http://schemas.openxmlformats.org/officeDocument/2006/relationships/hyperlink" Target="https://observatorioplanificacion.cepal.org/es/paises/colombia" TargetMode="External"/><Relationship Id="rId15" Type="http://schemas.openxmlformats.org/officeDocument/2006/relationships/hyperlink" Target="https://observatorioplanificacion.cepal.org/es/paises/guatemala" TargetMode="External"/><Relationship Id="rId23" Type="http://schemas.openxmlformats.org/officeDocument/2006/relationships/hyperlink" Target="https://observatorioplanificacion.cepal.org/es/paises/paraguay" TargetMode="External"/><Relationship Id="rId28" Type="http://schemas.openxmlformats.org/officeDocument/2006/relationships/hyperlink" Target="https://observatorioplanificacion.cepal.org/es/paises/republica-dominicana" TargetMode="External"/><Relationship Id="rId36" Type="http://schemas.openxmlformats.org/officeDocument/2006/relationships/vmlDrawing" Target="../drawings/vmlDrawing1.vml"/><Relationship Id="rId10" Type="http://schemas.openxmlformats.org/officeDocument/2006/relationships/hyperlink" Target="https://observatorioplanificacion.cepal.org/es/paises/costa-rica" TargetMode="External"/><Relationship Id="rId19" Type="http://schemas.openxmlformats.org/officeDocument/2006/relationships/hyperlink" Target="https://observatorioplanificacion.cepal.org/es/paises/jamaica" TargetMode="External"/><Relationship Id="rId31" Type="http://schemas.openxmlformats.org/officeDocument/2006/relationships/hyperlink" Target="https://observatorioplanificacion.cepal.org/es/paises/trinidad-y-tobago" TargetMode="External"/><Relationship Id="rId4" Type="http://schemas.openxmlformats.org/officeDocument/2006/relationships/hyperlink" Target="https://observatorioplanificacion.cepal.org/es/paises/chile" TargetMode="External"/><Relationship Id="rId9" Type="http://schemas.openxmlformats.org/officeDocument/2006/relationships/hyperlink" Target="https://observatorioplanificacion.cepal.org/es/paises/barbados" TargetMode="External"/><Relationship Id="rId14" Type="http://schemas.openxmlformats.org/officeDocument/2006/relationships/hyperlink" Target="https://observatorioplanificacion.cepal.org/es/paises/granada" TargetMode="External"/><Relationship Id="rId22" Type="http://schemas.openxmlformats.org/officeDocument/2006/relationships/hyperlink" Target="https://observatorioplanificacion.cepal.org/es/paises/panama" TargetMode="External"/><Relationship Id="rId27" Type="http://schemas.openxmlformats.org/officeDocument/2006/relationships/hyperlink" Target="https://observatorioplanificacion.cepal.org/es/paises/venezuela" TargetMode="External"/><Relationship Id="rId30" Type="http://schemas.openxmlformats.org/officeDocument/2006/relationships/hyperlink" Target="https://observatorioplanificacion.cepal.org/es/paises/san-cristobal-y-nieves" TargetMode="External"/><Relationship Id="rId35" Type="http://schemas.openxmlformats.org/officeDocument/2006/relationships/drawing" Target="../drawings/drawing1.xml"/><Relationship Id="rId8" Type="http://schemas.openxmlformats.org/officeDocument/2006/relationships/hyperlink" Target="https://observatorioplanificacion.cepal.org/es/paises/bahamas" TargetMode="External"/><Relationship Id="rId3" Type="http://schemas.openxmlformats.org/officeDocument/2006/relationships/hyperlink" Target="https://observatorioplanificacion.cepal.org/es/paises/brasi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3B649-97DF-4EF4-8242-16F506E02ED3}">
  <sheetPr codeName="Sheet7"/>
  <dimension ref="B1:V33"/>
  <sheetViews>
    <sheetView workbookViewId="0"/>
  </sheetViews>
  <sheetFormatPr defaultRowHeight="15.75" x14ac:dyDescent="0.25"/>
  <cols>
    <col min="1" max="1" width="5.375" customWidth="1"/>
    <col min="2" max="2" width="18.75" customWidth="1"/>
    <col min="3" max="3" width="19.75" customWidth="1"/>
    <col min="4" max="4" width="23.75" customWidth="1"/>
    <col min="5" max="5" width="6.75" customWidth="1"/>
    <col min="6" max="6" width="7.75" customWidth="1"/>
    <col min="7" max="7" width="8.25" customWidth="1"/>
    <col min="12" max="12" width="9" style="7"/>
    <col min="13" max="13" width="25.75" style="7" customWidth="1"/>
    <col min="14" max="14" width="70.125" style="7" hidden="1" customWidth="1"/>
    <col min="15" max="18" width="9" style="7"/>
    <col min="22" max="22" width="0" hidden="1" customWidth="1"/>
  </cols>
  <sheetData>
    <row r="1" spans="2:22" ht="19.5" customHeight="1" x14ac:dyDescent="0.25">
      <c r="B1" s="117" t="s">
        <v>491</v>
      </c>
      <c r="M1" s="7" t="s">
        <v>427</v>
      </c>
      <c r="N1" s="116" t="s">
        <v>472</v>
      </c>
    </row>
    <row r="2" spans="2:22" ht="27.75" customHeight="1" x14ac:dyDescent="0.25">
      <c r="B2" s="2" t="s">
        <v>419</v>
      </c>
      <c r="F2" s="7">
        <v>18</v>
      </c>
      <c r="G2" s="7"/>
      <c r="H2" s="97"/>
      <c r="M2" s="7" t="s">
        <v>415</v>
      </c>
      <c r="N2" s="116" t="s">
        <v>450</v>
      </c>
      <c r="V2" t="s">
        <v>483</v>
      </c>
    </row>
    <row r="3" spans="2:22" ht="26.25" customHeight="1" x14ac:dyDescent="0.25">
      <c r="B3" s="2" t="s">
        <v>418</v>
      </c>
      <c r="F3" s="7">
        <v>1</v>
      </c>
      <c r="G3" s="7"/>
      <c r="M3" s="7" t="s">
        <v>428</v>
      </c>
      <c r="N3" s="116" t="s">
        <v>451</v>
      </c>
      <c r="V3" t="s">
        <v>484</v>
      </c>
    </row>
    <row r="4" spans="2:22" ht="23.25" customHeight="1" x14ac:dyDescent="0.25">
      <c r="B4" s="2" t="s">
        <v>417</v>
      </c>
      <c r="M4" s="7" t="s">
        <v>423</v>
      </c>
      <c r="N4" s="116" t="s">
        <v>452</v>
      </c>
      <c r="V4" t="s">
        <v>485</v>
      </c>
    </row>
    <row r="5" spans="2:22" ht="24.75" customHeight="1" x14ac:dyDescent="0.25">
      <c r="B5" s="2" t="s">
        <v>490</v>
      </c>
      <c r="M5" s="7" t="s">
        <v>429</v>
      </c>
      <c r="N5" s="116" t="s">
        <v>453</v>
      </c>
      <c r="V5" t="s">
        <v>486</v>
      </c>
    </row>
    <row r="6" spans="2:22" x14ac:dyDescent="0.25">
      <c r="M6" s="7" t="s">
        <v>424</v>
      </c>
      <c r="N6" s="116" t="s">
        <v>454</v>
      </c>
      <c r="V6" t="s">
        <v>487</v>
      </c>
    </row>
    <row r="7" spans="2:22" x14ac:dyDescent="0.25">
      <c r="M7" s="7" t="s">
        <v>425</v>
      </c>
      <c r="N7" s="116" t="s">
        <v>455</v>
      </c>
      <c r="V7" t="s">
        <v>488</v>
      </c>
    </row>
    <row r="8" spans="2:22" x14ac:dyDescent="0.25">
      <c r="M8" s="7" t="s">
        <v>416</v>
      </c>
      <c r="N8" s="116" t="s">
        <v>456</v>
      </c>
      <c r="V8" t="s">
        <v>489</v>
      </c>
    </row>
    <row r="9" spans="2:22" x14ac:dyDescent="0.25">
      <c r="M9" s="7" t="s">
        <v>421</v>
      </c>
      <c r="N9" s="116" t="s">
        <v>457</v>
      </c>
    </row>
    <row r="10" spans="2:22" x14ac:dyDescent="0.25">
      <c r="M10" s="7" t="s">
        <v>430</v>
      </c>
      <c r="N10" s="116" t="s">
        <v>473</v>
      </c>
    </row>
    <row r="11" spans="2:22" x14ac:dyDescent="0.25">
      <c r="M11" s="7" t="s">
        <v>431</v>
      </c>
      <c r="N11" s="116" t="s">
        <v>458</v>
      </c>
    </row>
    <row r="12" spans="2:22" x14ac:dyDescent="0.25">
      <c r="M12" s="7" t="s">
        <v>432</v>
      </c>
      <c r="N12" s="116" t="s">
        <v>459</v>
      </c>
    </row>
    <row r="13" spans="2:22" x14ac:dyDescent="0.25">
      <c r="M13" s="7" t="s">
        <v>433</v>
      </c>
      <c r="N13" s="116" t="s">
        <v>460</v>
      </c>
    </row>
    <row r="14" spans="2:22" x14ac:dyDescent="0.25">
      <c r="M14" s="7" t="s">
        <v>434</v>
      </c>
      <c r="N14" s="116" t="s">
        <v>474</v>
      </c>
    </row>
    <row r="15" spans="2:22" x14ac:dyDescent="0.25">
      <c r="M15" s="7" t="s">
        <v>435</v>
      </c>
      <c r="N15" s="116" t="s">
        <v>461</v>
      </c>
    </row>
    <row r="16" spans="2:22" x14ac:dyDescent="0.25">
      <c r="M16" s="7" t="s">
        <v>436</v>
      </c>
      <c r="N16" s="116" t="s">
        <v>462</v>
      </c>
    </row>
    <row r="17" spans="13:14" x14ac:dyDescent="0.25">
      <c r="M17" s="7" t="s">
        <v>437</v>
      </c>
      <c r="N17" s="116" t="s">
        <v>463</v>
      </c>
    </row>
    <row r="18" spans="13:14" x14ac:dyDescent="0.25">
      <c r="M18" s="7" t="s">
        <v>438</v>
      </c>
      <c r="N18" s="116" t="s">
        <v>464</v>
      </c>
    </row>
    <row r="19" spans="13:14" x14ac:dyDescent="0.25">
      <c r="M19" s="7" t="s">
        <v>439</v>
      </c>
      <c r="N19" s="116" t="s">
        <v>465</v>
      </c>
    </row>
    <row r="20" spans="13:14" x14ac:dyDescent="0.25">
      <c r="M20" s="7" t="s">
        <v>440</v>
      </c>
      <c r="N20" s="116" t="s">
        <v>466</v>
      </c>
    </row>
    <row r="21" spans="13:14" x14ac:dyDescent="0.25">
      <c r="M21" s="7" t="s">
        <v>441</v>
      </c>
      <c r="N21" s="116" t="s">
        <v>477</v>
      </c>
    </row>
    <row r="22" spans="13:14" x14ac:dyDescent="0.25">
      <c r="M22" s="7" t="s">
        <v>442</v>
      </c>
      <c r="N22" s="116" t="s">
        <v>467</v>
      </c>
    </row>
    <row r="23" spans="13:14" x14ac:dyDescent="0.25">
      <c r="M23" s="7" t="s">
        <v>420</v>
      </c>
      <c r="N23" s="116" t="s">
        <v>478</v>
      </c>
    </row>
    <row r="24" spans="13:14" x14ac:dyDescent="0.25">
      <c r="M24" s="7" t="s">
        <v>380</v>
      </c>
      <c r="N24" s="116" t="s">
        <v>468</v>
      </c>
    </row>
    <row r="25" spans="13:14" x14ac:dyDescent="0.25">
      <c r="M25" s="7" t="s">
        <v>422</v>
      </c>
      <c r="N25" s="116" t="s">
        <v>479</v>
      </c>
    </row>
    <row r="26" spans="13:14" x14ac:dyDescent="0.25">
      <c r="M26" s="7" t="s">
        <v>443</v>
      </c>
      <c r="N26" s="116" t="s">
        <v>480</v>
      </c>
    </row>
    <row r="27" spans="13:14" x14ac:dyDescent="0.25">
      <c r="M27" s="7" t="s">
        <v>444</v>
      </c>
      <c r="N27" s="116" t="s">
        <v>481</v>
      </c>
    </row>
    <row r="28" spans="13:14" x14ac:dyDescent="0.25">
      <c r="M28" s="7" t="s">
        <v>445</v>
      </c>
      <c r="N28" s="116" t="s">
        <v>475</v>
      </c>
    </row>
    <row r="29" spans="13:14" x14ac:dyDescent="0.25">
      <c r="M29" s="7" t="s">
        <v>446</v>
      </c>
      <c r="N29" s="116" t="s">
        <v>482</v>
      </c>
    </row>
    <row r="30" spans="13:14" x14ac:dyDescent="0.25">
      <c r="M30" s="7" t="s">
        <v>447</v>
      </c>
      <c r="N30" s="116" t="s">
        <v>469</v>
      </c>
    </row>
    <row r="31" spans="13:14" x14ac:dyDescent="0.25">
      <c r="M31" s="7" t="s">
        <v>448</v>
      </c>
      <c r="N31" s="116" t="s">
        <v>476</v>
      </c>
    </row>
    <row r="32" spans="13:14" x14ac:dyDescent="0.25">
      <c r="M32" s="7" t="s">
        <v>426</v>
      </c>
      <c r="N32" s="116" t="s">
        <v>470</v>
      </c>
    </row>
    <row r="33" spans="13:14" x14ac:dyDescent="0.25">
      <c r="M33" s="7" t="s">
        <v>449</v>
      </c>
      <c r="N33" s="116" t="s">
        <v>471</v>
      </c>
    </row>
  </sheetData>
  <sheetProtection selectLockedCells="1"/>
  <hyperlinks>
    <hyperlink ref="N2" r:id="rId1" xr:uid="{1095CF92-E60A-4DDC-B4FD-193B4CCD94A2}"/>
    <hyperlink ref="N6" r:id="rId2" xr:uid="{F89A7F80-5B53-4FA1-BE6D-E23574D7BEE7}"/>
    <hyperlink ref="N7" r:id="rId3" xr:uid="{9D9D6645-3756-4767-8E80-33BDAC18814E}"/>
    <hyperlink ref="N8" r:id="rId4" xr:uid="{389D8AAE-D005-413B-9836-51E8CE956E59}"/>
    <hyperlink ref="N9" r:id="rId5" xr:uid="{04B93935-0721-406D-918C-4A4C3ACCA6C8}"/>
    <hyperlink ref="N5" r:id="rId6" xr:uid="{4D28ACB9-5CF2-4AF0-AAC7-92D1B5DFC774}"/>
    <hyperlink ref="N1" r:id="rId7" xr:uid="{1CF280DF-E66C-4433-9D79-9268CE26F9AD}"/>
    <hyperlink ref="N3" r:id="rId8" xr:uid="{ECDD7DB4-25E5-4721-9BB7-713F828451D7}"/>
    <hyperlink ref="N4" r:id="rId9" xr:uid="{E0BB0625-EA74-4BD4-85F8-886DCEAC8D59}"/>
    <hyperlink ref="N10" r:id="rId10" xr:uid="{7C98A7C5-303F-4D6F-B4D5-A001841604B8}"/>
    <hyperlink ref="N11" r:id="rId11" xr:uid="{733E95E1-2EA5-4BC0-9417-53FE8E22F2BF}"/>
    <hyperlink ref="N12" r:id="rId12" xr:uid="{8FFCE6A3-48F9-48C1-B6DB-FDD96E7DD417}"/>
    <hyperlink ref="N13" r:id="rId13" xr:uid="{B378740D-C910-4C31-A543-7179650AF0A5}"/>
    <hyperlink ref="N15" r:id="rId14" xr:uid="{ABDC6EBF-6D3A-4776-962A-F4F167136055}"/>
    <hyperlink ref="N16" r:id="rId15" xr:uid="{61C4F314-BB9A-4D88-AA5D-38C20463E459}"/>
    <hyperlink ref="N17" r:id="rId16" xr:uid="{0B8E3E5A-9BEB-4B60-84D2-0316773CA266}"/>
    <hyperlink ref="N18" r:id="rId17" xr:uid="{0EADEE2F-58C1-42E6-835D-9AFD4672D55D}"/>
    <hyperlink ref="N19" r:id="rId18" xr:uid="{FF4E43DE-EB30-460C-9390-643B1D3781BF}"/>
    <hyperlink ref="N20" r:id="rId19" xr:uid="{B7590AEC-43CF-465F-8F6E-0E533787EA83}"/>
    <hyperlink ref="N21" r:id="rId20" xr:uid="{CF81C04C-2E7F-41DA-96F7-5336C455E51F}"/>
    <hyperlink ref="N22" r:id="rId21" xr:uid="{3032906F-4E8E-429B-9807-D37A27FC9542}"/>
    <hyperlink ref="N23" r:id="rId22" xr:uid="{58C187C4-6A98-4B08-91FF-8DC88C2D09F6}"/>
    <hyperlink ref="N24" r:id="rId23" xr:uid="{62D0D2D0-EED7-4193-9ACC-4320E644FF8A}"/>
    <hyperlink ref="N25" r:id="rId24" xr:uid="{37A38616-68F1-49B3-9C91-670012B310DA}"/>
    <hyperlink ref="N30" r:id="rId25" xr:uid="{81D76736-815E-4337-B5EC-4BFC3BA22D81}"/>
    <hyperlink ref="N32" r:id="rId26" xr:uid="{208CC5A0-29B5-46D3-91CB-2B095D6EBC96}"/>
    <hyperlink ref="N33" r:id="rId27" xr:uid="{9C91948A-2C7E-4D28-BDD2-556BF6F7E171}"/>
    <hyperlink ref="N26" r:id="rId28" xr:uid="{5CFCE232-48FC-4D64-AF28-DE7F626B4772}"/>
    <hyperlink ref="N28" r:id="rId29" xr:uid="{0366B327-E9B3-46A1-AE9C-D64E0AE81263}"/>
    <hyperlink ref="N27" r:id="rId30" xr:uid="{65C31131-F5ED-4F23-8945-B8DCA21A6023}"/>
    <hyperlink ref="N31" r:id="rId31" xr:uid="{3E9A2265-6915-426F-BBC0-B01F8F683149}"/>
    <hyperlink ref="N29" r:id="rId32" xr:uid="{6EB8CC5A-B131-4861-B374-19087B120577}"/>
    <hyperlink ref="N14" r:id="rId33" xr:uid="{83E54147-EDF4-48A8-958B-9A51115DA929}"/>
  </hyperlinks>
  <pageMargins left="0.7" right="0.7" top="0.75" bottom="0.75" header="0.3" footer="0.3"/>
  <pageSetup orientation="portrait" r:id="rId34"/>
  <drawing r:id="rId35"/>
  <legacyDrawing r:id="rId36"/>
  <mc:AlternateContent xmlns:mc="http://schemas.openxmlformats.org/markup-compatibility/2006">
    <mc:Choice Requires="x14">
      <controls>
        <mc:AlternateContent xmlns:mc="http://schemas.openxmlformats.org/markup-compatibility/2006">
          <mc:Choice Requires="x14">
            <control shapeId="10241" r:id="rId37" name="Drop Down 1">
              <controlPr defaultSize="0" autoLine="0" autoPict="0">
                <anchor moveWithCells="1">
                  <from>
                    <xdr:col>2</xdr:col>
                    <xdr:colOff>47625</xdr:colOff>
                    <xdr:row>1</xdr:row>
                    <xdr:rowOff>57150</xdr:rowOff>
                  </from>
                  <to>
                    <xdr:col>2</xdr:col>
                    <xdr:colOff>1323975</xdr:colOff>
                    <xdr:row>1</xdr:row>
                    <xdr:rowOff>285750</xdr:rowOff>
                  </to>
                </anchor>
              </controlPr>
            </control>
          </mc:Choice>
        </mc:AlternateContent>
        <mc:AlternateContent xmlns:mc="http://schemas.openxmlformats.org/markup-compatibility/2006">
          <mc:Choice Requires="x14">
            <control shapeId="10245" r:id="rId38" name="Drop Down 5">
              <controlPr defaultSize="0" autoLine="0" autoPict="0">
                <anchor moveWithCells="1">
                  <from>
                    <xdr:col>2</xdr:col>
                    <xdr:colOff>47625</xdr:colOff>
                    <xdr:row>2</xdr:row>
                    <xdr:rowOff>57150</xdr:rowOff>
                  </from>
                  <to>
                    <xdr:col>2</xdr:col>
                    <xdr:colOff>1323975</xdr:colOff>
                    <xdr:row>2</xdr:row>
                    <xdr:rowOff>285750</xdr:rowOff>
                  </to>
                </anchor>
              </controlPr>
            </control>
          </mc:Choice>
        </mc:AlternateContent>
        <mc:AlternateContent xmlns:mc="http://schemas.openxmlformats.org/markup-compatibility/2006">
          <mc:Choice Requires="x14">
            <control shapeId="10246" r:id="rId39" name="Button 6">
              <controlPr defaultSize="0" print="0" autoFill="0" autoPict="0" macro="[0]!Macro9">
                <anchor moveWithCells="1" sizeWithCells="1">
                  <from>
                    <xdr:col>3</xdr:col>
                    <xdr:colOff>0</xdr:colOff>
                    <xdr:row>1</xdr:row>
                    <xdr:rowOff>57150</xdr:rowOff>
                  </from>
                  <to>
                    <xdr:col>3</xdr:col>
                    <xdr:colOff>1790700</xdr:colOff>
                    <xdr:row>1</xdr:row>
                    <xdr:rowOff>323850</xdr:rowOff>
                  </to>
                </anchor>
              </controlPr>
            </control>
          </mc:Choice>
        </mc:AlternateContent>
        <mc:AlternateContent xmlns:mc="http://schemas.openxmlformats.org/markup-compatibility/2006">
          <mc:Choice Requires="x14">
            <control shapeId="10247" r:id="rId40" name="Button 7">
              <controlPr defaultSize="0" print="0" autoFill="0" autoPict="0" macro="[0]!Button7_Click">
                <anchor moveWithCells="1" sizeWithCells="1">
                  <from>
                    <xdr:col>7</xdr:col>
                    <xdr:colOff>85725</xdr:colOff>
                    <xdr:row>4</xdr:row>
                    <xdr:rowOff>228600</xdr:rowOff>
                  </from>
                  <to>
                    <xdr:col>10</xdr:col>
                    <xdr:colOff>95250</xdr:colOff>
                    <xdr:row>6</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B605"/>
  <sheetViews>
    <sheetView tabSelected="1" zoomScaleNormal="100" workbookViewId="0">
      <selection activeCell="P17" sqref="P17"/>
    </sheetView>
  </sheetViews>
  <sheetFormatPr defaultColWidth="8.625" defaultRowHeight="20.25" customHeight="1" x14ac:dyDescent="0.25"/>
  <cols>
    <col min="1" max="1" width="3.875" style="44" bestFit="1" customWidth="1"/>
    <col min="2" max="2" width="14.125" style="36" customWidth="1"/>
    <col min="3" max="3" width="11.5" style="36" customWidth="1"/>
    <col min="4" max="4" width="17.5" style="109" customWidth="1"/>
    <col min="5" max="5" width="97.375" style="36" hidden="1" customWidth="1"/>
    <col min="6" max="6" width="5" style="36" hidden="1" customWidth="1"/>
    <col min="7" max="7" width="8.625" style="36" hidden="1" customWidth="1"/>
    <col min="8" max="8" width="18.125" style="36" hidden="1" customWidth="1"/>
    <col min="9" max="9" width="12.875" style="36" hidden="1" customWidth="1"/>
    <col min="10" max="10" width="17.125" style="36" hidden="1" customWidth="1"/>
    <col min="11" max="11" width="26.125" style="36" hidden="1" customWidth="1"/>
    <col min="12" max="12" width="16.125" style="36" hidden="1" customWidth="1"/>
    <col min="13" max="13" width="12.125" style="36" hidden="1" customWidth="1"/>
    <col min="14" max="14" width="4.625" style="44" hidden="1" customWidth="1"/>
    <col min="15" max="15" width="8.25" style="45" hidden="1" customWidth="1"/>
    <col min="16" max="16" width="5.25" style="46" customWidth="1"/>
    <col min="17" max="17" width="75.75" style="108" customWidth="1"/>
    <col min="18" max="18" width="8.375" style="94" hidden="1" customWidth="1"/>
    <col min="19" max="19" width="9.125" style="102" hidden="1" customWidth="1"/>
    <col min="20" max="21" width="2" style="94" hidden="1" customWidth="1"/>
    <col min="22" max="22" width="4.5" style="100" hidden="1" customWidth="1"/>
    <col min="23" max="23" width="6.875" style="100" hidden="1" customWidth="1"/>
    <col min="24" max="24" width="10.125" style="47" bestFit="1" customWidth="1"/>
    <col min="25" max="25" width="9.125" style="47" hidden="1" customWidth="1"/>
    <col min="26" max="26" width="58.25" style="47" customWidth="1"/>
    <col min="27" max="27" width="51.25" style="47" customWidth="1"/>
    <col min="28" max="28" width="12.75" style="91" customWidth="1"/>
    <col min="29" max="29" width="5.75" style="70" customWidth="1"/>
    <col min="30" max="31" width="10.625" style="92" hidden="1" customWidth="1"/>
    <col min="32" max="33" width="10.5" style="93" hidden="1" customWidth="1"/>
    <col min="34" max="34" width="6.25" style="93" hidden="1" customWidth="1"/>
    <col min="35" max="35" width="14.125" style="90" hidden="1" customWidth="1"/>
    <col min="36" max="36" width="4.125" style="90" hidden="1" customWidth="1"/>
    <col min="37" max="37" width="4.5" style="90" hidden="1" customWidth="1"/>
    <col min="38" max="38" width="8" style="90" hidden="1" customWidth="1"/>
    <col min="39" max="39" width="8.375" style="90" hidden="1" customWidth="1"/>
    <col min="40" max="40" width="11.125" style="90" hidden="1" customWidth="1"/>
    <col min="41" max="41" width="11.5" style="90" hidden="1" customWidth="1"/>
    <col min="42" max="42" width="9.125" style="90" hidden="1" customWidth="1"/>
    <col min="43" max="43" width="7.875" style="90" hidden="1" customWidth="1"/>
    <col min="44" max="44" width="5.25" style="90" hidden="1" customWidth="1"/>
    <col min="45" max="45" width="12.5" style="90" hidden="1" customWidth="1"/>
    <col min="46" max="48" width="9.125" style="90" hidden="1" customWidth="1"/>
    <col min="49" max="49" width="12.5" style="90" hidden="1" customWidth="1"/>
    <col min="50" max="50" width="37.125" style="90" hidden="1" customWidth="1"/>
    <col min="51" max="51" width="0" style="69" hidden="1" customWidth="1"/>
    <col min="52" max="52" width="8.625" style="69"/>
    <col min="53" max="53" width="14.375" style="69" customWidth="1"/>
    <col min="54" max="54" width="15.875" style="36" customWidth="1"/>
    <col min="55" max="16384" width="8.625" style="36"/>
  </cols>
  <sheetData>
    <row r="1" spans="1:54" s="30" customFormat="1" ht="31.5" customHeight="1" thickBot="1" x14ac:dyDescent="0.3">
      <c r="A1" s="121" t="s">
        <v>159</v>
      </c>
      <c r="B1" s="121" t="s">
        <v>158</v>
      </c>
      <c r="C1" s="121" t="s">
        <v>314</v>
      </c>
      <c r="D1" s="122" t="s">
        <v>272</v>
      </c>
      <c r="E1" s="158" t="s">
        <v>0</v>
      </c>
      <c r="F1" s="158"/>
      <c r="G1" s="25"/>
      <c r="H1" s="26"/>
      <c r="I1" s="27" t="s">
        <v>1</v>
      </c>
      <c r="J1" s="27" t="s">
        <v>2</v>
      </c>
      <c r="K1" s="159" t="s">
        <v>3</v>
      </c>
      <c r="L1" s="159"/>
      <c r="M1" s="27" t="s">
        <v>151</v>
      </c>
      <c r="N1" s="28" t="s">
        <v>177</v>
      </c>
      <c r="O1" s="29" t="s">
        <v>4</v>
      </c>
      <c r="P1" s="162" t="s">
        <v>341</v>
      </c>
      <c r="Q1" s="163"/>
      <c r="R1" s="98" t="s">
        <v>383</v>
      </c>
      <c r="S1" s="101" t="s">
        <v>384</v>
      </c>
      <c r="T1" s="98"/>
      <c r="U1" s="98"/>
      <c r="V1" s="53" t="s">
        <v>156</v>
      </c>
      <c r="W1" s="53" t="s">
        <v>334</v>
      </c>
      <c r="X1" s="95" t="s">
        <v>335</v>
      </c>
      <c r="Y1" s="95"/>
      <c r="Z1" s="118" t="s">
        <v>1</v>
      </c>
      <c r="AA1" s="118" t="s">
        <v>2</v>
      </c>
      <c r="AB1" s="50"/>
      <c r="AC1" s="51"/>
      <c r="AD1" s="52"/>
      <c r="AE1" s="53"/>
      <c r="AF1" s="54" t="s">
        <v>323</v>
      </c>
      <c r="AG1" s="54" t="s">
        <v>324</v>
      </c>
      <c r="AH1" s="54"/>
      <c r="AI1" s="55" t="s">
        <v>325</v>
      </c>
      <c r="AJ1" s="56" t="s">
        <v>161</v>
      </c>
      <c r="AK1" s="56" t="s">
        <v>156</v>
      </c>
      <c r="AL1" s="55" t="s">
        <v>236</v>
      </c>
      <c r="AM1" s="55" t="s">
        <v>178</v>
      </c>
      <c r="AN1" s="55" t="s">
        <v>281</v>
      </c>
      <c r="AO1" s="55" t="s">
        <v>282</v>
      </c>
      <c r="AP1" s="57" t="s">
        <v>319</v>
      </c>
      <c r="AQ1" s="58" t="s">
        <v>290</v>
      </c>
      <c r="AR1" s="58" t="s">
        <v>283</v>
      </c>
      <c r="AS1" s="58" t="s">
        <v>315</v>
      </c>
      <c r="AT1" s="58"/>
      <c r="AU1" s="58" t="s">
        <v>285</v>
      </c>
      <c r="AV1" s="58" t="s">
        <v>317</v>
      </c>
      <c r="AW1" s="58" t="s">
        <v>318</v>
      </c>
      <c r="AX1" s="59" t="s">
        <v>316</v>
      </c>
      <c r="AY1" s="60" t="s">
        <v>326</v>
      </c>
      <c r="AZ1" s="60"/>
      <c r="BA1" s="60"/>
    </row>
    <row r="2" spans="1:54" ht="20.25" customHeight="1" x14ac:dyDescent="0.25">
      <c r="A2" s="138">
        <v>1</v>
      </c>
      <c r="B2" s="143" t="s">
        <v>148</v>
      </c>
      <c r="C2" s="137" t="s">
        <v>5</v>
      </c>
      <c r="D2" s="139" t="s">
        <v>352</v>
      </c>
      <c r="E2" s="31" t="s">
        <v>6</v>
      </c>
      <c r="F2" s="160">
        <v>1</v>
      </c>
      <c r="G2" s="32">
        <f>+F2/3</f>
        <v>0.33333333333333331</v>
      </c>
      <c r="H2" s="33"/>
      <c r="I2" s="33"/>
      <c r="J2" s="33"/>
      <c r="K2" s="33"/>
      <c r="L2" s="33"/>
      <c r="M2" s="161"/>
      <c r="N2" s="34" t="s">
        <v>173</v>
      </c>
      <c r="O2" s="35" t="s">
        <v>150</v>
      </c>
      <c r="P2" s="38" t="s">
        <v>375</v>
      </c>
      <c r="Q2" s="106" t="s">
        <v>327</v>
      </c>
      <c r="R2" s="94">
        <f>1/34</f>
        <v>2.9411764705882353E-2</v>
      </c>
      <c r="S2" s="102">
        <f t="shared" ref="S2:S9" si="0">1/8</f>
        <v>0.125</v>
      </c>
      <c r="T2" s="99"/>
      <c r="V2" s="135">
        <v>8</v>
      </c>
      <c r="W2" s="135">
        <f>+COUNTIF(P2:P9,"x")</f>
        <v>2</v>
      </c>
      <c r="X2" s="136">
        <f>+W2/V2</f>
        <v>0.25</v>
      </c>
      <c r="Y2" s="127">
        <f>+X2</f>
        <v>0.25</v>
      </c>
      <c r="Z2" s="49"/>
      <c r="AA2" s="49"/>
      <c r="AB2" s="61"/>
      <c r="AC2" s="62">
        <f>+X2</f>
        <v>0.25</v>
      </c>
      <c r="AD2" s="63"/>
      <c r="AE2" s="64"/>
      <c r="AF2" s="65">
        <v>0.36359999999999998</v>
      </c>
      <c r="AG2" s="65">
        <v>0.20088397790055246</v>
      </c>
      <c r="AH2" s="65">
        <f>IF(P2="x",AG2,0)</f>
        <v>0.20088397790055246</v>
      </c>
      <c r="AI2" s="147">
        <f>SUM(AH2:AH5)</f>
        <v>0.60270718232044196</v>
      </c>
      <c r="AJ2" s="157">
        <v>-4</v>
      </c>
      <c r="AK2" s="157">
        <v>4</v>
      </c>
      <c r="AL2" s="157" t="e">
        <f>COUNTIF(#REF!,"x")</f>
        <v>#REF!</v>
      </c>
      <c r="AM2" s="157">
        <f>COUNTIF(P2:P5,"x")</f>
        <v>2</v>
      </c>
      <c r="AN2" s="147" t="e">
        <f>AL2/AJ2</f>
        <v>#REF!</v>
      </c>
      <c r="AO2" s="147">
        <f>AM2/AK2</f>
        <v>0.5</v>
      </c>
      <c r="AP2" s="155"/>
      <c r="AQ2" s="66" t="e">
        <f>+AN2</f>
        <v>#REF!</v>
      </c>
      <c r="AR2" s="66">
        <f>+AO2</f>
        <v>0.5</v>
      </c>
      <c r="AS2" s="66"/>
      <c r="AT2" s="66"/>
      <c r="AU2" s="66"/>
      <c r="AV2" s="66"/>
      <c r="AW2" s="66"/>
      <c r="AX2" s="67"/>
      <c r="AY2" s="68">
        <f>AI2</f>
        <v>0.60270718232044196</v>
      </c>
    </row>
    <row r="3" spans="1:54" ht="20.25" customHeight="1" x14ac:dyDescent="0.25">
      <c r="A3" s="138"/>
      <c r="B3" s="138"/>
      <c r="C3" s="137"/>
      <c r="D3" s="139"/>
      <c r="E3" s="31" t="s">
        <v>7</v>
      </c>
      <c r="F3" s="160"/>
      <c r="G3" s="32"/>
      <c r="H3" s="33"/>
      <c r="I3" s="33"/>
      <c r="J3" s="33"/>
      <c r="K3" s="33"/>
      <c r="L3" s="33"/>
      <c r="M3" s="161"/>
      <c r="N3" s="34" t="s">
        <v>174</v>
      </c>
      <c r="O3" s="37" t="s">
        <v>152</v>
      </c>
      <c r="P3" s="38" t="s">
        <v>375</v>
      </c>
      <c r="Q3" s="106" t="s">
        <v>328</v>
      </c>
      <c r="S3" s="102">
        <f t="shared" si="0"/>
        <v>0.125</v>
      </c>
      <c r="T3" s="99"/>
      <c r="V3" s="135"/>
      <c r="W3" s="135"/>
      <c r="X3" s="136"/>
      <c r="Y3" s="127"/>
      <c r="Z3" s="49"/>
      <c r="AA3" s="49"/>
      <c r="AB3" s="61"/>
      <c r="AD3" s="71"/>
      <c r="AE3" s="72"/>
      <c r="AF3" s="65">
        <v>0.72729999999999995</v>
      </c>
      <c r="AG3" s="65">
        <v>0.40182320441988945</v>
      </c>
      <c r="AH3" s="65">
        <f>IF(P3="x",AG3,0)</f>
        <v>0.40182320441988945</v>
      </c>
      <c r="AI3" s="147"/>
      <c r="AJ3" s="157"/>
      <c r="AK3" s="157"/>
      <c r="AL3" s="157"/>
      <c r="AM3" s="157"/>
      <c r="AN3" s="147"/>
      <c r="AO3" s="147"/>
      <c r="AP3" s="156"/>
      <c r="AQ3" s="66"/>
      <c r="AR3" s="66"/>
      <c r="AS3" s="66"/>
      <c r="AT3" s="66"/>
      <c r="AU3" s="66"/>
      <c r="AV3" s="66"/>
      <c r="AW3" s="66"/>
      <c r="AX3" s="67"/>
    </row>
    <row r="4" spans="1:54" ht="20.25" customHeight="1" x14ac:dyDescent="0.25">
      <c r="A4" s="138"/>
      <c r="B4" s="138"/>
      <c r="C4" s="137"/>
      <c r="D4" s="139"/>
      <c r="E4" s="31" t="s">
        <v>8</v>
      </c>
      <c r="F4" s="160"/>
      <c r="G4" s="32"/>
      <c r="H4" s="33"/>
      <c r="I4" s="33"/>
      <c r="J4" s="33"/>
      <c r="K4" s="33"/>
      <c r="L4" s="33"/>
      <c r="M4" s="161"/>
      <c r="N4" s="34" t="s">
        <v>175</v>
      </c>
      <c r="O4" s="37" t="s">
        <v>153</v>
      </c>
      <c r="P4" s="38"/>
      <c r="Q4" s="106" t="s">
        <v>183</v>
      </c>
      <c r="S4" s="102">
        <f t="shared" si="0"/>
        <v>0.125</v>
      </c>
      <c r="T4" s="99"/>
      <c r="V4" s="135"/>
      <c r="W4" s="135"/>
      <c r="X4" s="136"/>
      <c r="Y4" s="127"/>
      <c r="Z4" s="49"/>
      <c r="AA4" s="49"/>
      <c r="AB4" s="61"/>
      <c r="AD4" s="71"/>
      <c r="AE4" s="72"/>
      <c r="AF4" s="65">
        <v>0.45450000000000002</v>
      </c>
      <c r="AG4" s="65">
        <v>0.25110497237569063</v>
      </c>
      <c r="AH4" s="65">
        <f>IF(P4="x",AG4,0)</f>
        <v>0</v>
      </c>
      <c r="AI4" s="147"/>
      <c r="AJ4" s="157"/>
      <c r="AK4" s="157"/>
      <c r="AL4" s="157"/>
      <c r="AM4" s="157"/>
      <c r="AN4" s="147"/>
      <c r="AO4" s="147"/>
      <c r="AP4" s="156"/>
      <c r="AQ4" s="66"/>
      <c r="AR4" s="66"/>
      <c r="AS4" s="66"/>
      <c r="AT4" s="66"/>
      <c r="AU4" s="66"/>
      <c r="AV4" s="66"/>
      <c r="AW4" s="66"/>
      <c r="AX4" s="67"/>
    </row>
    <row r="5" spans="1:54" ht="20.25" customHeight="1" x14ac:dyDescent="0.25">
      <c r="A5" s="138"/>
      <c r="B5" s="138"/>
      <c r="C5" s="137"/>
      <c r="D5" s="139"/>
      <c r="E5" s="31"/>
      <c r="F5" s="160"/>
      <c r="G5" s="32"/>
      <c r="H5" s="33"/>
      <c r="I5" s="33"/>
      <c r="J5" s="33"/>
      <c r="K5" s="33"/>
      <c r="L5" s="33"/>
      <c r="M5" s="161"/>
      <c r="N5" s="34" t="s">
        <v>176</v>
      </c>
      <c r="O5" s="37" t="s">
        <v>154</v>
      </c>
      <c r="P5" s="38"/>
      <c r="Q5" s="106" t="s">
        <v>329</v>
      </c>
      <c r="S5" s="102">
        <f t="shared" si="0"/>
        <v>0.125</v>
      </c>
      <c r="T5" s="99"/>
      <c r="V5" s="135"/>
      <c r="W5" s="135"/>
      <c r="X5" s="136"/>
      <c r="Y5" s="127"/>
      <c r="Z5" s="49"/>
      <c r="AA5" s="49"/>
      <c r="AB5" s="61"/>
      <c r="AD5" s="71"/>
      <c r="AE5" s="72"/>
      <c r="AF5" s="65">
        <v>0.2727</v>
      </c>
      <c r="AG5" s="65">
        <v>0.15066298342541437</v>
      </c>
      <c r="AH5" s="65">
        <f>IF(P5="x",AG5,0)</f>
        <v>0</v>
      </c>
      <c r="AI5" s="147"/>
      <c r="AJ5" s="157"/>
      <c r="AK5" s="157"/>
      <c r="AL5" s="157"/>
      <c r="AM5" s="157"/>
      <c r="AN5" s="147"/>
      <c r="AO5" s="147"/>
      <c r="AP5" s="156"/>
      <c r="AQ5" s="66"/>
      <c r="AR5" s="66"/>
      <c r="AS5" s="66"/>
      <c r="AT5" s="66"/>
      <c r="AU5" s="66"/>
      <c r="AV5" s="66"/>
      <c r="AW5" s="66"/>
      <c r="AX5" s="67"/>
    </row>
    <row r="6" spans="1:54" ht="20.25" customHeight="1" x14ac:dyDescent="0.25">
      <c r="A6" s="138"/>
      <c r="B6" s="138"/>
      <c r="C6" s="137"/>
      <c r="D6" s="139"/>
      <c r="E6" s="31"/>
      <c r="F6" s="34"/>
      <c r="G6" s="32"/>
      <c r="H6" s="33"/>
      <c r="I6" s="33"/>
      <c r="J6" s="33"/>
      <c r="K6" s="33"/>
      <c r="L6" s="33"/>
      <c r="M6" s="39"/>
      <c r="N6" s="34"/>
      <c r="O6" s="37"/>
      <c r="P6" s="38"/>
      <c r="Q6" s="106" t="s">
        <v>339</v>
      </c>
      <c r="S6" s="102">
        <f t="shared" si="0"/>
        <v>0.125</v>
      </c>
      <c r="T6" s="99"/>
      <c r="V6" s="135"/>
      <c r="W6" s="135"/>
      <c r="X6" s="136"/>
      <c r="Y6" s="127"/>
      <c r="Z6" s="49"/>
      <c r="AA6" s="49"/>
      <c r="AB6" s="61"/>
      <c r="AD6" s="71"/>
      <c r="AE6" s="72"/>
      <c r="AF6" s="65"/>
      <c r="AG6" s="65"/>
      <c r="AH6" s="65"/>
      <c r="AI6" s="73"/>
      <c r="AJ6" s="74"/>
      <c r="AK6" s="74"/>
      <c r="AL6" s="74"/>
      <c r="AM6" s="74"/>
      <c r="AN6" s="73"/>
      <c r="AO6" s="73"/>
      <c r="AP6" s="75"/>
      <c r="AQ6" s="66"/>
      <c r="AR6" s="66"/>
      <c r="AS6" s="66"/>
      <c r="AT6" s="66"/>
      <c r="AU6" s="66"/>
      <c r="AV6" s="66"/>
      <c r="AW6" s="66"/>
      <c r="AX6" s="67"/>
      <c r="BB6" s="48"/>
    </row>
    <row r="7" spans="1:54" ht="20.25" customHeight="1" x14ac:dyDescent="0.25">
      <c r="A7" s="138"/>
      <c r="B7" s="138"/>
      <c r="C7" s="137"/>
      <c r="D7" s="139"/>
      <c r="E7" s="31"/>
      <c r="F7" s="34"/>
      <c r="G7" s="32"/>
      <c r="H7" s="33"/>
      <c r="I7" s="33"/>
      <c r="J7" s="33"/>
      <c r="K7" s="33"/>
      <c r="L7" s="33"/>
      <c r="M7" s="39"/>
      <c r="N7" s="34"/>
      <c r="O7" s="37"/>
      <c r="P7" s="38"/>
      <c r="Q7" s="106" t="s">
        <v>336</v>
      </c>
      <c r="S7" s="102">
        <f t="shared" si="0"/>
        <v>0.125</v>
      </c>
      <c r="T7" s="99"/>
      <c r="V7" s="135"/>
      <c r="W7" s="135"/>
      <c r="X7" s="136"/>
      <c r="Y7" s="127"/>
      <c r="Z7" s="49"/>
      <c r="AA7" s="49"/>
      <c r="AB7" s="61"/>
      <c r="AD7" s="71"/>
      <c r="AE7" s="72"/>
      <c r="AF7" s="65"/>
      <c r="AG7" s="65"/>
      <c r="AH7" s="65"/>
      <c r="AI7" s="73"/>
      <c r="AJ7" s="74"/>
      <c r="AK7" s="74"/>
      <c r="AL7" s="74"/>
      <c r="AM7" s="74"/>
      <c r="AN7" s="73"/>
      <c r="AO7" s="73"/>
      <c r="AP7" s="75"/>
      <c r="AQ7" s="66"/>
      <c r="AR7" s="66"/>
      <c r="AS7" s="66"/>
      <c r="AT7" s="66"/>
      <c r="AU7" s="66"/>
      <c r="AV7" s="66"/>
      <c r="AW7" s="66"/>
      <c r="AX7" s="67"/>
    </row>
    <row r="8" spans="1:54" ht="20.25" customHeight="1" x14ac:dyDescent="0.25">
      <c r="A8" s="138"/>
      <c r="B8" s="138"/>
      <c r="C8" s="137"/>
      <c r="D8" s="139"/>
      <c r="E8" s="31"/>
      <c r="F8" s="34"/>
      <c r="G8" s="32"/>
      <c r="H8" s="33"/>
      <c r="I8" s="33"/>
      <c r="J8" s="33"/>
      <c r="K8" s="33"/>
      <c r="L8" s="33"/>
      <c r="M8" s="39"/>
      <c r="N8" s="34"/>
      <c r="O8" s="37"/>
      <c r="P8" s="38"/>
      <c r="Q8" s="106" t="s">
        <v>337</v>
      </c>
      <c r="S8" s="102">
        <f t="shared" si="0"/>
        <v>0.125</v>
      </c>
      <c r="T8" s="99"/>
      <c r="V8" s="135"/>
      <c r="W8" s="135"/>
      <c r="X8" s="136"/>
      <c r="Y8" s="127"/>
      <c r="Z8" s="49"/>
      <c r="AA8" s="49"/>
      <c r="AB8" s="61"/>
      <c r="AD8" s="71"/>
      <c r="AE8" s="72"/>
      <c r="AF8" s="65"/>
      <c r="AG8" s="65"/>
      <c r="AH8" s="65"/>
      <c r="AI8" s="73"/>
      <c r="AJ8" s="74"/>
      <c r="AK8" s="74"/>
      <c r="AL8" s="74"/>
      <c r="AM8" s="74"/>
      <c r="AN8" s="73"/>
      <c r="AO8" s="73"/>
      <c r="AP8" s="75"/>
      <c r="AQ8" s="66"/>
      <c r="AR8" s="66"/>
      <c r="AS8" s="66"/>
      <c r="AT8" s="66"/>
      <c r="AU8" s="66"/>
      <c r="AV8" s="66"/>
      <c r="AW8" s="66"/>
      <c r="AX8" s="67"/>
    </row>
    <row r="9" spans="1:54" ht="20.25" customHeight="1" thickBot="1" x14ac:dyDescent="0.3">
      <c r="A9" s="138"/>
      <c r="B9" s="138"/>
      <c r="C9" s="137"/>
      <c r="D9" s="139"/>
      <c r="E9" s="31"/>
      <c r="F9" s="34"/>
      <c r="G9" s="32"/>
      <c r="H9" s="33"/>
      <c r="I9" s="33"/>
      <c r="J9" s="33"/>
      <c r="K9" s="33"/>
      <c r="L9" s="33"/>
      <c r="M9" s="39"/>
      <c r="N9" s="34"/>
      <c r="O9" s="37"/>
      <c r="P9" s="38"/>
      <c r="Q9" s="106" t="s">
        <v>338</v>
      </c>
      <c r="S9" s="102">
        <f t="shared" si="0"/>
        <v>0.125</v>
      </c>
      <c r="T9" s="99"/>
      <c r="V9" s="135"/>
      <c r="W9" s="135"/>
      <c r="X9" s="136"/>
      <c r="Y9" s="127"/>
      <c r="Z9" s="49"/>
      <c r="AA9" s="49"/>
      <c r="AB9" s="61"/>
      <c r="AD9" s="71"/>
      <c r="AE9" s="72"/>
      <c r="AF9" s="65"/>
      <c r="AG9" s="65"/>
      <c r="AH9" s="65"/>
      <c r="AI9" s="73"/>
      <c r="AJ9" s="74"/>
      <c r="AK9" s="74"/>
      <c r="AL9" s="74"/>
      <c r="AM9" s="74"/>
      <c r="AN9" s="73"/>
      <c r="AO9" s="73"/>
      <c r="AP9" s="75"/>
      <c r="AQ9" s="66"/>
      <c r="AR9" s="66"/>
      <c r="AS9" s="66"/>
      <c r="AT9" s="66"/>
      <c r="AU9" s="66"/>
      <c r="AV9" s="66"/>
      <c r="AW9" s="66"/>
      <c r="AX9" s="67"/>
    </row>
    <row r="10" spans="1:54" ht="20.25" customHeight="1" x14ac:dyDescent="0.25">
      <c r="A10" s="138">
        <v>2</v>
      </c>
      <c r="B10" s="143" t="s">
        <v>492</v>
      </c>
      <c r="C10" s="137" t="s">
        <v>5</v>
      </c>
      <c r="D10" s="139" t="s">
        <v>494</v>
      </c>
      <c r="E10" s="31" t="s">
        <v>9</v>
      </c>
      <c r="F10" s="160"/>
      <c r="G10" s="32"/>
      <c r="H10" s="33"/>
      <c r="I10" s="33"/>
      <c r="J10" s="33"/>
      <c r="K10" s="33"/>
      <c r="L10" s="33"/>
      <c r="M10" s="161"/>
      <c r="N10" s="34"/>
      <c r="O10" s="35" t="s">
        <v>150</v>
      </c>
      <c r="P10" s="38" t="s">
        <v>375</v>
      </c>
      <c r="Q10" s="106" t="s">
        <v>493</v>
      </c>
      <c r="R10" s="94">
        <f>1/34</f>
        <v>2.9411764705882353E-2</v>
      </c>
      <c r="S10" s="102">
        <v>0.14285714285714285</v>
      </c>
      <c r="V10" s="135">
        <v>4</v>
      </c>
      <c r="W10" s="135">
        <f>+COUNTIF(P10:P13,"x")</f>
        <v>4</v>
      </c>
      <c r="X10" s="136">
        <f>+W10/V10</f>
        <v>1</v>
      </c>
      <c r="Y10" s="127">
        <f>+X10</f>
        <v>1</v>
      </c>
      <c r="Z10" s="49"/>
      <c r="AA10" s="49"/>
      <c r="AB10" s="61"/>
      <c r="AC10" s="76">
        <f>+X10</f>
        <v>1</v>
      </c>
      <c r="AD10" s="77"/>
      <c r="AE10" s="78"/>
      <c r="AF10" s="79">
        <v>0.54549999999999998</v>
      </c>
      <c r="AG10" s="79">
        <v>0.27274999999999999</v>
      </c>
      <c r="AH10" s="65">
        <f t="shared" ref="AH10:AH18" si="1">IF(P10="x",AG10,0)</f>
        <v>0.27274999999999999</v>
      </c>
      <c r="AI10" s="147">
        <f>SUM(AH10:AH13)</f>
        <v>1.0000500000000001</v>
      </c>
      <c r="AJ10" s="157">
        <v>-3</v>
      </c>
      <c r="AK10" s="157">
        <v>4</v>
      </c>
      <c r="AL10" s="157" t="e">
        <f>COUNTIF(#REF!,"x")</f>
        <v>#REF!</v>
      </c>
      <c r="AM10" s="157">
        <f>COUNTIF(P10:P13,"x")</f>
        <v>4</v>
      </c>
      <c r="AN10" s="147" t="e">
        <f>AL10/AJ10</f>
        <v>#REF!</v>
      </c>
      <c r="AO10" s="147">
        <f>AM10/AK10</f>
        <v>1</v>
      </c>
      <c r="AP10" s="155"/>
      <c r="AQ10" s="66" t="e">
        <f>+AN10</f>
        <v>#REF!</v>
      </c>
      <c r="AR10" s="66">
        <f>+AO10</f>
        <v>1</v>
      </c>
      <c r="AS10" s="66"/>
      <c r="AT10" s="66"/>
      <c r="AU10" s="66"/>
      <c r="AV10" s="66"/>
      <c r="AW10" s="66"/>
      <c r="AX10" s="80"/>
      <c r="AY10" s="68">
        <f>AI10</f>
        <v>1.0000500000000001</v>
      </c>
    </row>
    <row r="11" spans="1:54" ht="20.25" customHeight="1" x14ac:dyDescent="0.25">
      <c r="A11" s="138"/>
      <c r="B11" s="138"/>
      <c r="C11" s="137"/>
      <c r="D11" s="139"/>
      <c r="E11" s="31" t="s">
        <v>10</v>
      </c>
      <c r="F11" s="160"/>
      <c r="G11" s="32"/>
      <c r="H11" s="33"/>
      <c r="I11" s="33"/>
      <c r="J11" s="33"/>
      <c r="K11" s="33"/>
      <c r="L11" s="33"/>
      <c r="M11" s="161"/>
      <c r="N11" s="34"/>
      <c r="O11" s="37" t="s">
        <v>152</v>
      </c>
      <c r="P11" s="38" t="s">
        <v>375</v>
      </c>
      <c r="Q11" s="106" t="s">
        <v>495</v>
      </c>
      <c r="S11" s="102">
        <v>0.14285714285714285</v>
      </c>
      <c r="V11" s="135"/>
      <c r="W11" s="135"/>
      <c r="X11" s="136"/>
      <c r="Y11" s="127"/>
      <c r="Z11" s="49"/>
      <c r="AA11" s="49"/>
      <c r="AB11" s="61"/>
      <c r="AD11" s="71"/>
      <c r="AE11" s="72"/>
      <c r="AF11" s="79">
        <v>0.36359999999999998</v>
      </c>
      <c r="AG11" s="79">
        <v>0.18179999999999999</v>
      </c>
      <c r="AH11" s="65">
        <f t="shared" si="1"/>
        <v>0.18179999999999999</v>
      </c>
      <c r="AI11" s="147"/>
      <c r="AJ11" s="157"/>
      <c r="AK11" s="157"/>
      <c r="AL11" s="157"/>
      <c r="AM11" s="157"/>
      <c r="AN11" s="147"/>
      <c r="AO11" s="147"/>
      <c r="AP11" s="156"/>
      <c r="AQ11" s="66"/>
      <c r="AR11" s="66"/>
      <c r="AS11" s="66"/>
      <c r="AT11" s="66"/>
      <c r="AU11" s="66"/>
      <c r="AV11" s="66"/>
      <c r="AW11" s="66"/>
      <c r="AX11" s="80"/>
    </row>
    <row r="12" spans="1:54" ht="20.25" customHeight="1" x14ac:dyDescent="0.25">
      <c r="A12" s="138"/>
      <c r="B12" s="138"/>
      <c r="C12" s="137"/>
      <c r="D12" s="139"/>
      <c r="E12" s="31" t="s">
        <v>11</v>
      </c>
      <c r="F12" s="160"/>
      <c r="G12" s="32"/>
      <c r="H12" s="33"/>
      <c r="I12" s="33"/>
      <c r="J12" s="33"/>
      <c r="K12" s="33"/>
      <c r="L12" s="33"/>
      <c r="M12" s="161"/>
      <c r="N12" s="34"/>
      <c r="O12" s="37" t="s">
        <v>153</v>
      </c>
      <c r="P12" s="38" t="s">
        <v>375</v>
      </c>
      <c r="Q12" s="106" t="s">
        <v>496</v>
      </c>
      <c r="S12" s="102">
        <v>0.14285714285714285</v>
      </c>
      <c r="V12" s="135"/>
      <c r="W12" s="135"/>
      <c r="X12" s="136"/>
      <c r="Y12" s="127"/>
      <c r="Z12" s="49"/>
      <c r="AA12" s="49"/>
      <c r="AB12" s="61"/>
      <c r="AD12" s="71"/>
      <c r="AE12" s="72"/>
      <c r="AF12" s="79">
        <v>0.54549999999999998</v>
      </c>
      <c r="AG12" s="79">
        <v>0.27274999999999999</v>
      </c>
      <c r="AH12" s="65">
        <f t="shared" si="1"/>
        <v>0.27274999999999999</v>
      </c>
      <c r="AI12" s="147"/>
      <c r="AJ12" s="157"/>
      <c r="AK12" s="157"/>
      <c r="AL12" s="157"/>
      <c r="AM12" s="157"/>
      <c r="AN12" s="147"/>
      <c r="AO12" s="147"/>
      <c r="AP12" s="156"/>
      <c r="AQ12" s="66"/>
      <c r="AR12" s="66"/>
      <c r="AS12" s="66"/>
      <c r="AT12" s="66"/>
      <c r="AU12" s="66"/>
      <c r="AV12" s="66"/>
      <c r="AW12" s="66"/>
      <c r="AX12" s="80"/>
    </row>
    <row r="13" spans="1:54" ht="20.25" customHeight="1" thickBot="1" x14ac:dyDescent="0.3">
      <c r="A13" s="138"/>
      <c r="B13" s="138"/>
      <c r="C13" s="137"/>
      <c r="D13" s="139"/>
      <c r="E13" s="31"/>
      <c r="F13" s="160"/>
      <c r="G13" s="32"/>
      <c r="H13" s="33"/>
      <c r="I13" s="33"/>
      <c r="J13" s="33"/>
      <c r="K13" s="33"/>
      <c r="L13" s="33"/>
      <c r="M13" s="161"/>
      <c r="N13" s="34"/>
      <c r="O13" s="37" t="s">
        <v>154</v>
      </c>
      <c r="P13" s="38" t="s">
        <v>375</v>
      </c>
      <c r="Q13" s="106" t="s">
        <v>497</v>
      </c>
      <c r="S13" s="102">
        <v>0.14285714285714285</v>
      </c>
      <c r="V13" s="135"/>
      <c r="W13" s="135"/>
      <c r="X13" s="136"/>
      <c r="Y13" s="127"/>
      <c r="Z13" s="49"/>
      <c r="AA13" s="49"/>
      <c r="AB13" s="61"/>
      <c r="AD13" s="71"/>
      <c r="AE13" s="72"/>
      <c r="AF13" s="79">
        <v>0.54549999999999998</v>
      </c>
      <c r="AG13" s="79">
        <v>0.27274999999999999</v>
      </c>
      <c r="AH13" s="65">
        <f t="shared" si="1"/>
        <v>0.27274999999999999</v>
      </c>
      <c r="AI13" s="147"/>
      <c r="AJ13" s="157"/>
      <c r="AK13" s="157"/>
      <c r="AL13" s="157"/>
      <c r="AM13" s="157"/>
      <c r="AN13" s="147"/>
      <c r="AO13" s="147"/>
      <c r="AP13" s="156"/>
      <c r="AQ13" s="66"/>
      <c r="AR13" s="66"/>
      <c r="AS13" s="66"/>
      <c r="AT13" s="66"/>
      <c r="AU13" s="66"/>
      <c r="AV13" s="66"/>
      <c r="AW13" s="66"/>
      <c r="AX13" s="80"/>
    </row>
    <row r="14" spans="1:54" ht="20.25" customHeight="1" x14ac:dyDescent="0.25">
      <c r="A14" s="138">
        <v>3</v>
      </c>
      <c r="B14" s="138" t="s">
        <v>12</v>
      </c>
      <c r="C14" s="137" t="s">
        <v>13</v>
      </c>
      <c r="D14" s="139" t="s">
        <v>532</v>
      </c>
      <c r="E14" s="31" t="s">
        <v>14</v>
      </c>
      <c r="F14" s="160"/>
      <c r="G14" s="32"/>
      <c r="H14" s="33"/>
      <c r="I14" s="33"/>
      <c r="J14" s="33"/>
      <c r="K14" s="33"/>
      <c r="L14" s="33"/>
      <c r="M14" s="161"/>
      <c r="N14" s="34"/>
      <c r="O14" s="35" t="s">
        <v>150</v>
      </c>
      <c r="P14" s="38" t="s">
        <v>375</v>
      </c>
      <c r="Q14" s="107" t="s">
        <v>499</v>
      </c>
      <c r="S14" s="102">
        <v>0.14285714285714285</v>
      </c>
      <c r="V14" s="135">
        <v>6</v>
      </c>
      <c r="W14" s="135">
        <f>+COUNTIF(P14:P19,"x")</f>
        <v>2</v>
      </c>
      <c r="X14" s="136">
        <f>+W14/V14</f>
        <v>0.33333333333333331</v>
      </c>
      <c r="Y14" s="127">
        <f>+X14</f>
        <v>0.33333333333333331</v>
      </c>
      <c r="Z14" s="49"/>
      <c r="AA14" s="49"/>
      <c r="AB14" s="61"/>
      <c r="AC14" s="76">
        <f>+X14</f>
        <v>0.33333333333333331</v>
      </c>
      <c r="AD14" s="77"/>
      <c r="AE14" s="78"/>
      <c r="AF14" s="79">
        <v>0.1</v>
      </c>
      <c r="AG14" s="79">
        <v>5.5555555555555559E-2</v>
      </c>
      <c r="AH14" s="65">
        <f t="shared" si="1"/>
        <v>5.5555555555555559E-2</v>
      </c>
      <c r="AI14" s="147">
        <f>SUM(AH14:AH18)</f>
        <v>0.44444444444444442</v>
      </c>
      <c r="AJ14" s="157">
        <v>-1</v>
      </c>
      <c r="AK14" s="157">
        <v>5</v>
      </c>
      <c r="AL14" s="157">
        <f>COUNTIF(Q14:Q18,"x")</f>
        <v>0</v>
      </c>
      <c r="AM14" s="157">
        <f>COUNTIF(P14:P18,"x")</f>
        <v>2</v>
      </c>
      <c r="AN14" s="147">
        <f>AL14/AJ14</f>
        <v>0</v>
      </c>
      <c r="AO14" s="147">
        <f>AM14/AK14</f>
        <v>0.4</v>
      </c>
      <c r="AP14" s="148"/>
      <c r="AQ14" s="66">
        <f>+AN14</f>
        <v>0</v>
      </c>
      <c r="AR14" s="66">
        <f>+AO14</f>
        <v>0.4</v>
      </c>
      <c r="AS14" s="66"/>
      <c r="AT14" s="66"/>
      <c r="AU14" s="66"/>
      <c r="AV14" s="66"/>
      <c r="AW14" s="66"/>
      <c r="AX14" s="80"/>
      <c r="AY14" s="68">
        <f>AI14</f>
        <v>0.44444444444444442</v>
      </c>
    </row>
    <row r="15" spans="1:54" ht="20.25" customHeight="1" x14ac:dyDescent="0.25">
      <c r="A15" s="138"/>
      <c r="B15" s="138"/>
      <c r="C15" s="137"/>
      <c r="D15" s="139"/>
      <c r="E15" s="31" t="s">
        <v>15</v>
      </c>
      <c r="F15" s="160"/>
      <c r="G15" s="32"/>
      <c r="H15" s="33"/>
      <c r="I15" s="33"/>
      <c r="J15" s="33"/>
      <c r="K15" s="33"/>
      <c r="L15" s="33"/>
      <c r="M15" s="161"/>
      <c r="N15" s="34"/>
      <c r="O15" s="37" t="s">
        <v>152</v>
      </c>
      <c r="P15" s="38" t="s">
        <v>375</v>
      </c>
      <c r="Q15" s="107" t="s">
        <v>500</v>
      </c>
      <c r="S15" s="102">
        <v>0.16666666666666666</v>
      </c>
      <c r="V15" s="135"/>
      <c r="W15" s="135"/>
      <c r="X15" s="136"/>
      <c r="Y15" s="127"/>
      <c r="Z15" s="49"/>
      <c r="AA15" s="49"/>
      <c r="AB15" s="61"/>
      <c r="AD15" s="71"/>
      <c r="AE15" s="72"/>
      <c r="AF15" s="79">
        <v>0.7</v>
      </c>
      <c r="AG15" s="79">
        <v>0.38888888888888884</v>
      </c>
      <c r="AH15" s="65">
        <f t="shared" si="1"/>
        <v>0.38888888888888884</v>
      </c>
      <c r="AI15" s="147"/>
      <c r="AJ15" s="157"/>
      <c r="AK15" s="157"/>
      <c r="AL15" s="157"/>
      <c r="AM15" s="157"/>
      <c r="AN15" s="147"/>
      <c r="AO15" s="147"/>
      <c r="AP15" s="149"/>
      <c r="AQ15" s="66"/>
      <c r="AR15" s="66"/>
      <c r="AS15" s="66"/>
      <c r="AT15" s="66"/>
      <c r="AU15" s="66"/>
      <c r="AV15" s="66"/>
      <c r="AW15" s="66"/>
      <c r="AX15" s="80"/>
    </row>
    <row r="16" spans="1:54" ht="20.25" customHeight="1" x14ac:dyDescent="0.25">
      <c r="A16" s="138"/>
      <c r="B16" s="138"/>
      <c r="C16" s="137"/>
      <c r="D16" s="139"/>
      <c r="E16" s="31" t="s">
        <v>533</v>
      </c>
      <c r="F16" s="160"/>
      <c r="G16" s="32"/>
      <c r="H16" s="33"/>
      <c r="I16" s="33"/>
      <c r="J16" s="33"/>
      <c r="K16" s="33"/>
      <c r="L16" s="33"/>
      <c r="M16" s="161"/>
      <c r="N16" s="34"/>
      <c r="O16" s="37" t="s">
        <v>153</v>
      </c>
      <c r="P16" s="38"/>
      <c r="Q16" s="107" t="s">
        <v>498</v>
      </c>
      <c r="S16" s="102">
        <v>0.16666666666666666</v>
      </c>
      <c r="V16" s="135"/>
      <c r="W16" s="135"/>
      <c r="X16" s="136"/>
      <c r="Y16" s="127"/>
      <c r="Z16" s="49"/>
      <c r="AA16" s="49"/>
      <c r="AB16" s="61"/>
      <c r="AD16" s="71"/>
      <c r="AE16" s="72"/>
      <c r="AF16" s="79">
        <v>0.5</v>
      </c>
      <c r="AG16" s="79">
        <v>0.27777777777777779</v>
      </c>
      <c r="AH16" s="65">
        <f t="shared" si="1"/>
        <v>0</v>
      </c>
      <c r="AI16" s="147"/>
      <c r="AJ16" s="157"/>
      <c r="AK16" s="157"/>
      <c r="AL16" s="157"/>
      <c r="AM16" s="157"/>
      <c r="AN16" s="147"/>
      <c r="AO16" s="147"/>
      <c r="AP16" s="149"/>
      <c r="AQ16" s="66"/>
      <c r="AR16" s="66"/>
      <c r="AS16" s="66"/>
      <c r="AT16" s="66"/>
      <c r="AU16" s="66"/>
      <c r="AV16" s="66"/>
      <c r="AW16" s="66"/>
      <c r="AX16" s="80"/>
    </row>
    <row r="17" spans="1:51" ht="20.25" customHeight="1" x14ac:dyDescent="0.25">
      <c r="A17" s="138"/>
      <c r="B17" s="138"/>
      <c r="C17" s="137"/>
      <c r="D17" s="139"/>
      <c r="E17" s="31"/>
      <c r="F17" s="160"/>
      <c r="G17" s="32"/>
      <c r="H17" s="33"/>
      <c r="I17" s="33"/>
      <c r="J17" s="33"/>
      <c r="K17" s="33"/>
      <c r="L17" s="33"/>
      <c r="M17" s="161"/>
      <c r="N17" s="34"/>
      <c r="O17" s="37" t="s">
        <v>154</v>
      </c>
      <c r="P17" s="38"/>
      <c r="Q17" s="107" t="s">
        <v>184</v>
      </c>
      <c r="S17" s="102">
        <v>0.16666666666666666</v>
      </c>
      <c r="V17" s="135"/>
      <c r="W17" s="135"/>
      <c r="X17" s="136"/>
      <c r="Y17" s="127"/>
      <c r="Z17" s="49"/>
      <c r="AA17" s="49"/>
      <c r="AB17" s="61"/>
      <c r="AD17" s="71"/>
      <c r="AE17" s="72"/>
      <c r="AF17" s="79">
        <v>0.4</v>
      </c>
      <c r="AG17" s="79">
        <v>0.22222222222222224</v>
      </c>
      <c r="AH17" s="65">
        <f t="shared" si="1"/>
        <v>0</v>
      </c>
      <c r="AI17" s="147"/>
      <c r="AJ17" s="157"/>
      <c r="AK17" s="157"/>
      <c r="AL17" s="157"/>
      <c r="AM17" s="157"/>
      <c r="AN17" s="147"/>
      <c r="AO17" s="147"/>
      <c r="AP17" s="149"/>
      <c r="AQ17" s="66"/>
      <c r="AR17" s="66"/>
      <c r="AS17" s="66"/>
      <c r="AT17" s="66"/>
      <c r="AU17" s="66"/>
      <c r="AV17" s="66"/>
      <c r="AW17" s="66"/>
      <c r="AX17" s="80"/>
    </row>
    <row r="18" spans="1:51" ht="20.25" customHeight="1" thickBot="1" x14ac:dyDescent="0.3">
      <c r="A18" s="138"/>
      <c r="B18" s="138"/>
      <c r="C18" s="137"/>
      <c r="D18" s="139"/>
      <c r="E18" s="31"/>
      <c r="F18" s="160"/>
      <c r="G18" s="32"/>
      <c r="H18" s="33"/>
      <c r="I18" s="33"/>
      <c r="J18" s="33"/>
      <c r="K18" s="33"/>
      <c r="L18" s="33"/>
      <c r="M18" s="161"/>
      <c r="N18" s="34"/>
      <c r="O18" s="35" t="s">
        <v>155</v>
      </c>
      <c r="P18" s="38"/>
      <c r="Q18" s="107" t="s">
        <v>185</v>
      </c>
      <c r="S18" s="102">
        <v>0.16666666666666666</v>
      </c>
      <c r="V18" s="135"/>
      <c r="W18" s="135"/>
      <c r="X18" s="136"/>
      <c r="Y18" s="127"/>
      <c r="Z18" s="49"/>
      <c r="AA18" s="49"/>
      <c r="AB18" s="61"/>
      <c r="AD18" s="71"/>
      <c r="AE18" s="72"/>
      <c r="AF18" s="79">
        <v>0.1</v>
      </c>
      <c r="AG18" s="79">
        <v>5.5555555555555559E-2</v>
      </c>
      <c r="AH18" s="65">
        <f t="shared" si="1"/>
        <v>0</v>
      </c>
      <c r="AI18" s="147"/>
      <c r="AJ18" s="157"/>
      <c r="AK18" s="157"/>
      <c r="AL18" s="157"/>
      <c r="AM18" s="157"/>
      <c r="AN18" s="147"/>
      <c r="AO18" s="147"/>
      <c r="AP18" s="154"/>
      <c r="AQ18" s="66"/>
      <c r="AR18" s="66"/>
      <c r="AS18" s="66"/>
      <c r="AT18" s="66"/>
      <c r="AU18" s="66"/>
      <c r="AV18" s="66"/>
      <c r="AW18" s="66"/>
      <c r="AX18" s="80"/>
    </row>
    <row r="19" spans="1:51" ht="20.25" customHeight="1" thickBot="1" x14ac:dyDescent="0.3">
      <c r="A19" s="138"/>
      <c r="B19" s="138"/>
      <c r="C19" s="137"/>
      <c r="D19" s="139"/>
      <c r="E19" s="31"/>
      <c r="F19" s="34"/>
      <c r="G19" s="32"/>
      <c r="H19" s="33"/>
      <c r="I19" s="33"/>
      <c r="J19" s="33"/>
      <c r="K19" s="33"/>
      <c r="L19" s="33"/>
      <c r="M19" s="39"/>
      <c r="N19" s="34"/>
      <c r="O19" s="35"/>
      <c r="P19" s="38"/>
      <c r="Q19" s="107" t="s">
        <v>342</v>
      </c>
      <c r="S19" s="102">
        <v>0.16666666666666666</v>
      </c>
      <c r="V19" s="135"/>
      <c r="W19" s="135"/>
      <c r="X19" s="136"/>
      <c r="Y19" s="127"/>
      <c r="Z19" s="49"/>
      <c r="AA19" s="49"/>
      <c r="AB19" s="61"/>
      <c r="AD19" s="71"/>
      <c r="AE19" s="72"/>
      <c r="AF19" s="79"/>
      <c r="AG19" s="79"/>
      <c r="AH19" s="65"/>
      <c r="AI19" s="73"/>
      <c r="AJ19" s="74"/>
      <c r="AK19" s="74"/>
      <c r="AL19" s="74"/>
      <c r="AM19" s="74"/>
      <c r="AN19" s="73"/>
      <c r="AO19" s="73"/>
      <c r="AP19" s="81"/>
      <c r="AQ19" s="66"/>
      <c r="AR19" s="66"/>
      <c r="AS19" s="66"/>
      <c r="AT19" s="66"/>
      <c r="AU19" s="66"/>
      <c r="AV19" s="66"/>
      <c r="AW19" s="66"/>
      <c r="AX19" s="80"/>
    </row>
    <row r="20" spans="1:51" ht="20.25" customHeight="1" x14ac:dyDescent="0.25">
      <c r="A20" s="138">
        <v>4</v>
      </c>
      <c r="B20" s="143" t="s">
        <v>16</v>
      </c>
      <c r="C20" s="137" t="s">
        <v>5</v>
      </c>
      <c r="D20" s="139" t="s">
        <v>17</v>
      </c>
      <c r="E20" s="31" t="s">
        <v>18</v>
      </c>
      <c r="F20" s="160"/>
      <c r="G20" s="32"/>
      <c r="H20" s="33"/>
      <c r="I20" s="33"/>
      <c r="J20" s="33"/>
      <c r="K20" s="33"/>
      <c r="L20" s="33"/>
      <c r="M20" s="161"/>
      <c r="N20" s="34"/>
      <c r="O20" s="35" t="s">
        <v>150</v>
      </c>
      <c r="P20" s="38" t="s">
        <v>375</v>
      </c>
      <c r="Q20" s="107" t="s">
        <v>330</v>
      </c>
      <c r="V20" s="135">
        <v>6</v>
      </c>
      <c r="W20" s="135">
        <f>+COUNTIF(P20:P25,"x")</f>
        <v>3</v>
      </c>
      <c r="X20" s="136">
        <f>+W20/V20</f>
        <v>0.5</v>
      </c>
      <c r="Y20" s="127">
        <f>+X20</f>
        <v>0.5</v>
      </c>
      <c r="Z20" s="49"/>
      <c r="AA20" s="49"/>
      <c r="AB20" s="61"/>
      <c r="AC20" s="76">
        <f>+X20</f>
        <v>0.5</v>
      </c>
      <c r="AD20" s="77"/>
      <c r="AE20" s="78"/>
      <c r="AF20" s="79">
        <v>0.7</v>
      </c>
      <c r="AG20" s="79">
        <v>0.30434782608695654</v>
      </c>
      <c r="AH20" s="65">
        <f>IF(P20="x",AG20,0)</f>
        <v>0.30434782608695654</v>
      </c>
      <c r="AI20" s="147">
        <f>SUM(AH20:AH24)</f>
        <v>0.60869565217391319</v>
      </c>
      <c r="AJ20" s="157">
        <v>-1</v>
      </c>
      <c r="AK20" s="157">
        <v>5</v>
      </c>
      <c r="AL20" s="157">
        <f>COUNTIF(Q20:Q23,"x")</f>
        <v>0</v>
      </c>
      <c r="AM20" s="157">
        <f>COUNTIF(P20:P24,"x")</f>
        <v>3</v>
      </c>
      <c r="AN20" s="147">
        <f>AL20/AJ20</f>
        <v>0</v>
      </c>
      <c r="AO20" s="147">
        <f>AM20/AK20</f>
        <v>0.6</v>
      </c>
      <c r="AP20" s="148"/>
      <c r="AQ20" s="66">
        <f>+AN20</f>
        <v>0</v>
      </c>
      <c r="AR20" s="66">
        <f>+AO20</f>
        <v>0.6</v>
      </c>
      <c r="AS20" s="66"/>
      <c r="AT20" s="66"/>
      <c r="AU20" s="66"/>
      <c r="AV20" s="66"/>
      <c r="AW20" s="66"/>
      <c r="AX20" s="80"/>
      <c r="AY20" s="68">
        <f>AI20</f>
        <v>0.60869565217391319</v>
      </c>
    </row>
    <row r="21" spans="1:51" ht="20.25" customHeight="1" x14ac:dyDescent="0.25">
      <c r="A21" s="138"/>
      <c r="B21" s="138"/>
      <c r="C21" s="137"/>
      <c r="D21" s="139"/>
      <c r="E21" s="31" t="s">
        <v>19</v>
      </c>
      <c r="F21" s="160"/>
      <c r="G21" s="32"/>
      <c r="H21" s="33"/>
      <c r="I21" s="33"/>
      <c r="J21" s="33"/>
      <c r="K21" s="33"/>
      <c r="L21" s="33"/>
      <c r="M21" s="161"/>
      <c r="N21" s="34"/>
      <c r="O21" s="37" t="s">
        <v>152</v>
      </c>
      <c r="P21" s="38" t="s">
        <v>375</v>
      </c>
      <c r="Q21" s="107" t="s">
        <v>186</v>
      </c>
      <c r="V21" s="135"/>
      <c r="W21" s="135"/>
      <c r="X21" s="136"/>
      <c r="Y21" s="127"/>
      <c r="Z21" s="49"/>
      <c r="AA21" s="49"/>
      <c r="AB21" s="61"/>
      <c r="AD21" s="71"/>
      <c r="AE21" s="72"/>
      <c r="AF21" s="79">
        <v>0.5</v>
      </c>
      <c r="AG21" s="79">
        <v>0.21739130434782611</v>
      </c>
      <c r="AH21" s="65">
        <f>IF(P21="x",AG21,0)</f>
        <v>0.21739130434782611</v>
      </c>
      <c r="AI21" s="147"/>
      <c r="AJ21" s="157"/>
      <c r="AK21" s="157"/>
      <c r="AL21" s="157"/>
      <c r="AM21" s="157"/>
      <c r="AN21" s="147"/>
      <c r="AO21" s="147"/>
      <c r="AP21" s="149"/>
      <c r="AQ21" s="66"/>
      <c r="AR21" s="66"/>
      <c r="AS21" s="66"/>
      <c r="AT21" s="66"/>
      <c r="AU21" s="66"/>
      <c r="AV21" s="66"/>
      <c r="AW21" s="66"/>
      <c r="AX21" s="80"/>
    </row>
    <row r="22" spans="1:51" ht="20.25" customHeight="1" x14ac:dyDescent="0.25">
      <c r="A22" s="138"/>
      <c r="B22" s="138"/>
      <c r="C22" s="137"/>
      <c r="D22" s="139"/>
      <c r="E22" s="31" t="s">
        <v>20</v>
      </c>
      <c r="F22" s="160"/>
      <c r="G22" s="32"/>
      <c r="H22" s="33"/>
      <c r="I22" s="33"/>
      <c r="J22" s="33"/>
      <c r="K22" s="33"/>
      <c r="L22" s="33"/>
      <c r="M22" s="161"/>
      <c r="N22" s="34"/>
      <c r="O22" s="37" t="s">
        <v>153</v>
      </c>
      <c r="P22" s="38" t="s">
        <v>375</v>
      </c>
      <c r="Q22" s="107" t="s">
        <v>187</v>
      </c>
      <c r="V22" s="135"/>
      <c r="W22" s="135"/>
      <c r="X22" s="136"/>
      <c r="Y22" s="127"/>
      <c r="Z22" s="49"/>
      <c r="AA22" s="49"/>
      <c r="AB22" s="61"/>
      <c r="AD22" s="71"/>
      <c r="AE22" s="72"/>
      <c r="AF22" s="79">
        <v>0.2</v>
      </c>
      <c r="AG22" s="79">
        <v>8.6956521739130446E-2</v>
      </c>
      <c r="AH22" s="65">
        <f>IF(P22="x",AG22,0)</f>
        <v>8.6956521739130446E-2</v>
      </c>
      <c r="AI22" s="147"/>
      <c r="AJ22" s="157"/>
      <c r="AK22" s="157"/>
      <c r="AL22" s="157"/>
      <c r="AM22" s="157"/>
      <c r="AN22" s="147"/>
      <c r="AO22" s="147"/>
      <c r="AP22" s="149"/>
      <c r="AQ22" s="66"/>
      <c r="AR22" s="66"/>
      <c r="AS22" s="66"/>
      <c r="AT22" s="66"/>
      <c r="AU22" s="66"/>
      <c r="AV22" s="66"/>
      <c r="AW22" s="66"/>
      <c r="AX22" s="80"/>
    </row>
    <row r="23" spans="1:51" ht="20.25" customHeight="1" x14ac:dyDescent="0.25">
      <c r="A23" s="138"/>
      <c r="B23" s="138"/>
      <c r="C23" s="137"/>
      <c r="D23" s="139"/>
      <c r="E23" s="31"/>
      <c r="F23" s="160"/>
      <c r="G23" s="32"/>
      <c r="H23" s="33"/>
      <c r="I23" s="33"/>
      <c r="J23" s="33"/>
      <c r="K23" s="33"/>
      <c r="L23" s="33"/>
      <c r="M23" s="161"/>
      <c r="N23" s="34"/>
      <c r="O23" s="37" t="s">
        <v>154</v>
      </c>
      <c r="P23" s="38"/>
      <c r="Q23" s="107" t="s">
        <v>188</v>
      </c>
      <c r="V23" s="135"/>
      <c r="W23" s="135"/>
      <c r="X23" s="136"/>
      <c r="Y23" s="127"/>
      <c r="Z23" s="49"/>
      <c r="AA23" s="49"/>
      <c r="AB23" s="61"/>
      <c r="AD23" s="71"/>
      <c r="AE23" s="72"/>
      <c r="AF23" s="79">
        <v>0.3</v>
      </c>
      <c r="AG23" s="79">
        <v>0.13043478260869565</v>
      </c>
      <c r="AH23" s="65">
        <f>IF(P23="x",AG23,0)</f>
        <v>0</v>
      </c>
      <c r="AI23" s="147"/>
      <c r="AJ23" s="157"/>
      <c r="AK23" s="157"/>
      <c r="AL23" s="157"/>
      <c r="AM23" s="157"/>
      <c r="AN23" s="147"/>
      <c r="AO23" s="147"/>
      <c r="AP23" s="149"/>
      <c r="AQ23" s="66"/>
      <c r="AR23" s="66"/>
      <c r="AS23" s="66"/>
      <c r="AT23" s="66"/>
      <c r="AU23" s="66"/>
      <c r="AV23" s="66"/>
      <c r="AW23" s="66"/>
      <c r="AX23" s="80"/>
    </row>
    <row r="24" spans="1:51" ht="20.25" customHeight="1" thickBot="1" x14ac:dyDescent="0.3">
      <c r="A24" s="138"/>
      <c r="B24" s="138"/>
      <c r="C24" s="137"/>
      <c r="D24" s="139"/>
      <c r="E24" s="31"/>
      <c r="F24" s="160"/>
      <c r="G24" s="32"/>
      <c r="H24" s="33"/>
      <c r="I24" s="33"/>
      <c r="J24" s="33"/>
      <c r="K24" s="33"/>
      <c r="L24" s="33"/>
      <c r="M24" s="161"/>
      <c r="N24" s="34"/>
      <c r="O24" s="35" t="s">
        <v>155</v>
      </c>
      <c r="P24" s="38"/>
      <c r="Q24" s="107" t="s">
        <v>189</v>
      </c>
      <c r="V24" s="135"/>
      <c r="W24" s="135"/>
      <c r="X24" s="136"/>
      <c r="Y24" s="127"/>
      <c r="Z24" s="49"/>
      <c r="AA24" s="49"/>
      <c r="AB24" s="61"/>
      <c r="AD24" s="71"/>
      <c r="AE24" s="72"/>
      <c r="AF24" s="79">
        <v>0.6</v>
      </c>
      <c r="AG24" s="79">
        <v>0.2608695652173913</v>
      </c>
      <c r="AH24" s="65">
        <f>IF(P24="x",AG24,0)</f>
        <v>0</v>
      </c>
      <c r="AI24" s="147"/>
      <c r="AJ24" s="157"/>
      <c r="AK24" s="157"/>
      <c r="AL24" s="157"/>
      <c r="AM24" s="157"/>
      <c r="AN24" s="147"/>
      <c r="AO24" s="147"/>
      <c r="AP24" s="154"/>
      <c r="AQ24" s="66"/>
      <c r="AR24" s="66"/>
      <c r="AS24" s="66"/>
      <c r="AT24" s="66"/>
      <c r="AU24" s="66"/>
      <c r="AV24" s="66"/>
      <c r="AW24" s="66"/>
      <c r="AX24" s="80"/>
    </row>
    <row r="25" spans="1:51" ht="20.25" customHeight="1" thickBot="1" x14ac:dyDescent="0.3">
      <c r="A25" s="138"/>
      <c r="B25" s="138"/>
      <c r="C25" s="137"/>
      <c r="D25" s="139"/>
      <c r="E25" s="31"/>
      <c r="F25" s="34"/>
      <c r="G25" s="32"/>
      <c r="H25" s="33"/>
      <c r="I25" s="33"/>
      <c r="J25" s="33"/>
      <c r="K25" s="33"/>
      <c r="L25" s="33"/>
      <c r="M25" s="39"/>
      <c r="N25" s="34"/>
      <c r="O25" s="35"/>
      <c r="P25" s="38"/>
      <c r="Q25" s="107" t="s">
        <v>343</v>
      </c>
      <c r="V25" s="135"/>
      <c r="W25" s="135"/>
      <c r="X25" s="136"/>
      <c r="Y25" s="127"/>
      <c r="Z25" s="49"/>
      <c r="AA25" s="49"/>
      <c r="AB25" s="61"/>
      <c r="AD25" s="71"/>
      <c r="AE25" s="72"/>
      <c r="AF25" s="79"/>
      <c r="AG25" s="79"/>
      <c r="AH25" s="65"/>
      <c r="AI25" s="73"/>
      <c r="AJ25" s="74"/>
      <c r="AK25" s="74"/>
      <c r="AL25" s="74"/>
      <c r="AM25" s="74"/>
      <c r="AN25" s="73"/>
      <c r="AO25" s="73"/>
      <c r="AP25" s="81"/>
      <c r="AQ25" s="66"/>
      <c r="AR25" s="66"/>
      <c r="AS25" s="66"/>
      <c r="AT25" s="66"/>
      <c r="AU25" s="66"/>
      <c r="AV25" s="66"/>
      <c r="AW25" s="66"/>
      <c r="AX25" s="80"/>
    </row>
    <row r="26" spans="1:51" ht="20.25" customHeight="1" x14ac:dyDescent="0.25">
      <c r="A26" s="138">
        <v>5</v>
      </c>
      <c r="B26" s="143" t="s">
        <v>501</v>
      </c>
      <c r="C26" s="137" t="s">
        <v>5</v>
      </c>
      <c r="D26" s="139" t="s">
        <v>534</v>
      </c>
      <c r="E26" s="31" t="s">
        <v>21</v>
      </c>
      <c r="F26" s="160"/>
      <c r="G26" s="32"/>
      <c r="H26" s="33"/>
      <c r="I26" s="33"/>
      <c r="J26" s="33"/>
      <c r="K26" s="33"/>
      <c r="L26" s="33"/>
      <c r="M26" s="161"/>
      <c r="N26" s="34"/>
      <c r="O26" s="35" t="s">
        <v>150</v>
      </c>
      <c r="P26" s="38"/>
      <c r="Q26" s="107" t="s">
        <v>168</v>
      </c>
      <c r="V26" s="135">
        <v>5</v>
      </c>
      <c r="W26" s="135">
        <f>+COUNTIF(P26:P30,"x")</f>
        <v>1</v>
      </c>
      <c r="X26" s="136">
        <f>+W26/V26</f>
        <v>0.2</v>
      </c>
      <c r="Y26" s="127">
        <f>+X26</f>
        <v>0.2</v>
      </c>
      <c r="Z26" s="49"/>
      <c r="AA26" s="49"/>
      <c r="AB26" s="61"/>
      <c r="AC26" s="76">
        <f>+X26</f>
        <v>0.2</v>
      </c>
      <c r="AD26" s="77"/>
      <c r="AE26" s="78"/>
      <c r="AF26" s="79">
        <v>9.0899999999999995E-2</v>
      </c>
      <c r="AG26" s="79">
        <v>7.1574803149606292E-2</v>
      </c>
      <c r="AH26" s="65">
        <f>IF(P26="x",AG26,0)</f>
        <v>0</v>
      </c>
      <c r="AI26" s="147">
        <f>SUM(AH26:AH28)</f>
        <v>0</v>
      </c>
      <c r="AJ26" s="157">
        <v>-2</v>
      </c>
      <c r="AK26" s="157">
        <v>3</v>
      </c>
      <c r="AL26" s="157" t="e">
        <f>COUNTIF(#REF!,"x")</f>
        <v>#REF!</v>
      </c>
      <c r="AM26" s="157">
        <f>COUNTIF(P26:P28,"x")</f>
        <v>0</v>
      </c>
      <c r="AN26" s="147" t="e">
        <f>AL26/AJ26</f>
        <v>#REF!</v>
      </c>
      <c r="AO26" s="147">
        <f>AM26/AK26</f>
        <v>0</v>
      </c>
      <c r="AP26" s="148">
        <f>(AU27*AV27+AU28*AV28)/2</f>
        <v>0</v>
      </c>
      <c r="AQ26" s="66" t="e">
        <f>+AN26</f>
        <v>#REF!</v>
      </c>
      <c r="AR26" s="66">
        <f>+AO26</f>
        <v>0</v>
      </c>
      <c r="AS26" s="66">
        <v>6.7000000000000004E-2</v>
      </c>
      <c r="AT26" s="66">
        <f>AS26*P26</f>
        <v>0</v>
      </c>
      <c r="AU26" s="82">
        <v>0</v>
      </c>
      <c r="AV26" s="82">
        <v>1</v>
      </c>
      <c r="AW26" s="82">
        <f>AP26</f>
        <v>0</v>
      </c>
      <c r="AX26" s="83">
        <f>AT26+AT27+AT28</f>
        <v>0</v>
      </c>
      <c r="AY26" s="68">
        <f>AI26</f>
        <v>0</v>
      </c>
    </row>
    <row r="27" spans="1:51" ht="20.25" customHeight="1" x14ac:dyDescent="0.25">
      <c r="A27" s="138"/>
      <c r="B27" s="138"/>
      <c r="C27" s="137"/>
      <c r="D27" s="139"/>
      <c r="E27" s="31" t="s">
        <v>22</v>
      </c>
      <c r="F27" s="160"/>
      <c r="G27" s="32"/>
      <c r="H27" s="33"/>
      <c r="I27" s="33"/>
      <c r="J27" s="33"/>
      <c r="K27" s="33"/>
      <c r="L27" s="33"/>
      <c r="M27" s="161"/>
      <c r="N27" s="34"/>
      <c r="O27" s="37" t="s">
        <v>152</v>
      </c>
      <c r="P27" s="38"/>
      <c r="Q27" s="107" t="s">
        <v>331</v>
      </c>
      <c r="V27" s="135"/>
      <c r="W27" s="135"/>
      <c r="X27" s="136"/>
      <c r="Y27" s="127"/>
      <c r="Z27" s="49"/>
      <c r="AA27" s="49"/>
      <c r="AB27" s="61"/>
      <c r="AD27" s="71"/>
      <c r="AE27" s="72"/>
      <c r="AF27" s="79">
        <v>0.45450000000000002</v>
      </c>
      <c r="AG27" s="79">
        <v>0.35787401574803152</v>
      </c>
      <c r="AH27" s="65">
        <f>IF(P27="x",AG27,0)</f>
        <v>0</v>
      </c>
      <c r="AI27" s="147"/>
      <c r="AJ27" s="157"/>
      <c r="AK27" s="157"/>
      <c r="AL27" s="157"/>
      <c r="AM27" s="157"/>
      <c r="AN27" s="147"/>
      <c r="AO27" s="147"/>
      <c r="AP27" s="149"/>
      <c r="AQ27" s="66"/>
      <c r="AR27" s="66"/>
      <c r="AS27" s="66">
        <v>0.33</v>
      </c>
      <c r="AT27" s="66">
        <f>AS27*P27</f>
        <v>0</v>
      </c>
      <c r="AU27" s="82">
        <v>1</v>
      </c>
      <c r="AV27" s="82">
        <v>0</v>
      </c>
      <c r="AW27" s="66"/>
      <c r="AX27" s="80"/>
    </row>
    <row r="28" spans="1:51" ht="20.25" customHeight="1" x14ac:dyDescent="0.25">
      <c r="A28" s="138"/>
      <c r="B28" s="138"/>
      <c r="C28" s="137"/>
      <c r="D28" s="139"/>
      <c r="E28" s="31" t="s">
        <v>23</v>
      </c>
      <c r="F28" s="160"/>
      <c r="G28" s="32"/>
      <c r="H28" s="33"/>
      <c r="I28" s="33"/>
      <c r="J28" s="33"/>
      <c r="K28" s="33"/>
      <c r="L28" s="33"/>
      <c r="M28" s="161"/>
      <c r="N28" s="34"/>
      <c r="O28" s="37" t="s">
        <v>153</v>
      </c>
      <c r="P28" s="38"/>
      <c r="Q28" s="107" t="s">
        <v>190</v>
      </c>
      <c r="V28" s="135"/>
      <c r="W28" s="135"/>
      <c r="X28" s="136"/>
      <c r="Y28" s="127"/>
      <c r="Z28" s="49"/>
      <c r="AA28" s="49"/>
      <c r="AB28" s="61"/>
      <c r="AD28" s="71"/>
      <c r="AE28" s="72"/>
      <c r="AF28" s="79">
        <v>0.72730000000000006</v>
      </c>
      <c r="AG28" s="79">
        <v>0.57267716535433077</v>
      </c>
      <c r="AH28" s="65">
        <f>IF(P28="x",AG28,0)</f>
        <v>0</v>
      </c>
      <c r="AI28" s="147"/>
      <c r="AJ28" s="157"/>
      <c r="AK28" s="157"/>
      <c r="AL28" s="157"/>
      <c r="AM28" s="157"/>
      <c r="AN28" s="147"/>
      <c r="AO28" s="147"/>
      <c r="AP28" s="149"/>
      <c r="AQ28" s="66"/>
      <c r="AR28" s="66"/>
      <c r="AS28" s="66">
        <v>0.53</v>
      </c>
      <c r="AT28" s="66">
        <f>AS28*P28</f>
        <v>0</v>
      </c>
      <c r="AU28" s="82">
        <v>1</v>
      </c>
      <c r="AV28" s="82">
        <v>0</v>
      </c>
      <c r="AW28" s="66"/>
      <c r="AX28" s="80"/>
    </row>
    <row r="29" spans="1:51" ht="20.25" customHeight="1" x14ac:dyDescent="0.25">
      <c r="A29" s="138"/>
      <c r="B29" s="138"/>
      <c r="C29" s="137"/>
      <c r="D29" s="139"/>
      <c r="E29" s="31"/>
      <c r="F29" s="34"/>
      <c r="G29" s="32"/>
      <c r="H29" s="33"/>
      <c r="I29" s="33"/>
      <c r="J29" s="33"/>
      <c r="K29" s="33"/>
      <c r="L29" s="33"/>
      <c r="M29" s="39"/>
      <c r="N29" s="34"/>
      <c r="O29" s="37"/>
      <c r="P29" s="38" t="s">
        <v>375</v>
      </c>
      <c r="Q29" s="107" t="s">
        <v>344</v>
      </c>
      <c r="V29" s="135"/>
      <c r="W29" s="135"/>
      <c r="X29" s="136"/>
      <c r="Y29" s="127"/>
      <c r="Z29" s="49"/>
      <c r="AA29" s="49"/>
      <c r="AB29" s="61"/>
      <c r="AD29" s="71"/>
      <c r="AE29" s="72"/>
      <c r="AF29" s="79"/>
      <c r="AG29" s="79"/>
      <c r="AH29" s="65"/>
      <c r="AI29" s="73"/>
      <c r="AJ29" s="74"/>
      <c r="AK29" s="74"/>
      <c r="AL29" s="74"/>
      <c r="AM29" s="74"/>
      <c r="AN29" s="73"/>
      <c r="AO29" s="73"/>
      <c r="AP29" s="84"/>
      <c r="AQ29" s="66"/>
      <c r="AR29" s="66"/>
      <c r="AS29" s="66"/>
      <c r="AT29" s="66"/>
      <c r="AU29" s="82"/>
      <c r="AV29" s="82"/>
      <c r="AW29" s="66"/>
      <c r="AX29" s="80"/>
    </row>
    <row r="30" spans="1:51" ht="20.25" customHeight="1" thickBot="1" x14ac:dyDescent="0.3">
      <c r="A30" s="138"/>
      <c r="B30" s="138"/>
      <c r="C30" s="137"/>
      <c r="D30" s="139"/>
      <c r="E30" s="31"/>
      <c r="F30" s="34"/>
      <c r="G30" s="32"/>
      <c r="H30" s="33"/>
      <c r="I30" s="33"/>
      <c r="J30" s="33"/>
      <c r="K30" s="33"/>
      <c r="L30" s="33"/>
      <c r="M30" s="39"/>
      <c r="N30" s="34"/>
      <c r="O30" s="37"/>
      <c r="P30" s="38"/>
      <c r="Q30" s="107" t="s">
        <v>345</v>
      </c>
      <c r="V30" s="135"/>
      <c r="W30" s="135"/>
      <c r="X30" s="136"/>
      <c r="Y30" s="127"/>
      <c r="Z30" s="49"/>
      <c r="AA30" s="49"/>
      <c r="AB30" s="61"/>
      <c r="AD30" s="71"/>
      <c r="AE30" s="72"/>
      <c r="AF30" s="79"/>
      <c r="AG30" s="79"/>
      <c r="AH30" s="65"/>
      <c r="AI30" s="73"/>
      <c r="AJ30" s="74"/>
      <c r="AK30" s="74"/>
      <c r="AL30" s="74"/>
      <c r="AM30" s="74"/>
      <c r="AN30" s="73"/>
      <c r="AO30" s="73"/>
      <c r="AP30" s="84"/>
      <c r="AQ30" s="66"/>
      <c r="AR30" s="66"/>
      <c r="AS30" s="66"/>
      <c r="AT30" s="66"/>
      <c r="AU30" s="82"/>
      <c r="AV30" s="82"/>
      <c r="AW30" s="66"/>
      <c r="AX30" s="80"/>
    </row>
    <row r="31" spans="1:51" ht="20.25" customHeight="1" x14ac:dyDescent="0.25">
      <c r="A31" s="138">
        <v>6</v>
      </c>
      <c r="B31" s="138" t="s">
        <v>24</v>
      </c>
      <c r="C31" s="137" t="s">
        <v>13</v>
      </c>
      <c r="D31" s="139" t="s">
        <v>304</v>
      </c>
      <c r="E31" s="31" t="s">
        <v>25</v>
      </c>
      <c r="F31" s="160"/>
      <c r="G31" s="32"/>
      <c r="H31" s="33"/>
      <c r="I31" s="33"/>
      <c r="J31" s="33"/>
      <c r="K31" s="33"/>
      <c r="L31" s="33"/>
      <c r="M31" s="161"/>
      <c r="N31" s="34"/>
      <c r="O31" s="35" t="s">
        <v>150</v>
      </c>
      <c r="P31" s="38" t="s">
        <v>375</v>
      </c>
      <c r="Q31" s="107" t="s">
        <v>332</v>
      </c>
      <c r="V31" s="135">
        <v>7</v>
      </c>
      <c r="W31" s="135">
        <f>+COUNTIF(P31:P37,"x")</f>
        <v>2</v>
      </c>
      <c r="X31" s="136">
        <f>+W31/V31</f>
        <v>0.2857142857142857</v>
      </c>
      <c r="Y31" s="127">
        <f>+X31</f>
        <v>0.2857142857142857</v>
      </c>
      <c r="Z31" s="49"/>
      <c r="AA31" s="49"/>
      <c r="AB31" s="61"/>
      <c r="AC31" s="76">
        <f>+X31</f>
        <v>0.2857142857142857</v>
      </c>
      <c r="AD31" s="77"/>
      <c r="AE31" s="78"/>
      <c r="AF31" s="79">
        <v>0.54549999999999998</v>
      </c>
      <c r="AG31" s="79">
        <v>0.23085061362674567</v>
      </c>
      <c r="AH31" s="65">
        <f>IF(P31="x",AG31,0)</f>
        <v>0.23085061362674567</v>
      </c>
      <c r="AI31" s="147">
        <f>SUM(AH31:AH35)</f>
        <v>0.23085061362674567</v>
      </c>
      <c r="AJ31" s="157">
        <v>-2</v>
      </c>
      <c r="AK31" s="157">
        <v>5</v>
      </c>
      <c r="AL31" s="157" t="e">
        <f>COUNTIF(#REF!,"x")</f>
        <v>#REF!</v>
      </c>
      <c r="AM31" s="157">
        <f>COUNTIF(P31:P35,"x")</f>
        <v>1</v>
      </c>
      <c r="AN31" s="147" t="e">
        <f>AL31/AJ31</f>
        <v>#REF!</v>
      </c>
      <c r="AO31" s="147">
        <f>AM31/AK31</f>
        <v>0.2</v>
      </c>
      <c r="AP31" s="148"/>
      <c r="AQ31" s="66" t="e">
        <f>+AN31</f>
        <v>#REF!</v>
      </c>
      <c r="AR31" s="66">
        <f>+AO31</f>
        <v>0.2</v>
      </c>
      <c r="AS31" s="66">
        <v>0.22</v>
      </c>
      <c r="AT31" s="66"/>
      <c r="AU31" s="66"/>
      <c r="AV31" s="66"/>
      <c r="AW31" s="66"/>
      <c r="AX31" s="80"/>
      <c r="AY31" s="68">
        <f>AI31</f>
        <v>0.23085061362674567</v>
      </c>
    </row>
    <row r="32" spans="1:51" ht="20.25" customHeight="1" x14ac:dyDescent="0.25">
      <c r="A32" s="138"/>
      <c r="B32" s="138"/>
      <c r="C32" s="137"/>
      <c r="D32" s="139"/>
      <c r="E32" s="31" t="s">
        <v>26</v>
      </c>
      <c r="F32" s="160"/>
      <c r="G32" s="32"/>
      <c r="H32" s="33"/>
      <c r="I32" s="33"/>
      <c r="J32" s="33"/>
      <c r="K32" s="33"/>
      <c r="L32" s="33"/>
      <c r="M32" s="161"/>
      <c r="N32" s="34"/>
      <c r="O32" s="37" t="s">
        <v>152</v>
      </c>
      <c r="P32" s="38"/>
      <c r="Q32" s="107" t="s">
        <v>179</v>
      </c>
      <c r="V32" s="135"/>
      <c r="W32" s="135"/>
      <c r="X32" s="136"/>
      <c r="Y32" s="127"/>
      <c r="Z32" s="49"/>
      <c r="AA32" s="49"/>
      <c r="AB32" s="61"/>
      <c r="AD32" s="71"/>
      <c r="AE32" s="72"/>
      <c r="AF32" s="79">
        <v>0.54549999999999998</v>
      </c>
      <c r="AG32" s="79">
        <v>0.23085061362674567</v>
      </c>
      <c r="AH32" s="65">
        <f>IF(P32="x",AG32,0)</f>
        <v>0</v>
      </c>
      <c r="AI32" s="147"/>
      <c r="AJ32" s="157"/>
      <c r="AK32" s="157"/>
      <c r="AL32" s="157"/>
      <c r="AM32" s="157"/>
      <c r="AN32" s="147"/>
      <c r="AO32" s="147"/>
      <c r="AP32" s="149"/>
      <c r="AQ32" s="66"/>
      <c r="AR32" s="66"/>
      <c r="AS32" s="66">
        <v>0.22</v>
      </c>
      <c r="AT32" s="66"/>
      <c r="AU32" s="66"/>
      <c r="AV32" s="66"/>
      <c r="AW32" s="66"/>
      <c r="AX32" s="80"/>
    </row>
    <row r="33" spans="1:51" ht="20.25" customHeight="1" x14ac:dyDescent="0.25">
      <c r="A33" s="138"/>
      <c r="B33" s="138"/>
      <c r="C33" s="137"/>
      <c r="D33" s="139"/>
      <c r="E33" s="31" t="s">
        <v>27</v>
      </c>
      <c r="F33" s="160"/>
      <c r="G33" s="32"/>
      <c r="H33" s="33"/>
      <c r="I33" s="33"/>
      <c r="J33" s="33"/>
      <c r="K33" s="33"/>
      <c r="L33" s="33"/>
      <c r="M33" s="161"/>
      <c r="N33" s="34"/>
      <c r="O33" s="37" t="s">
        <v>153</v>
      </c>
      <c r="P33" s="38"/>
      <c r="Q33" s="107" t="s">
        <v>180</v>
      </c>
      <c r="V33" s="135"/>
      <c r="W33" s="135"/>
      <c r="X33" s="136"/>
      <c r="Y33" s="127"/>
      <c r="Z33" s="49"/>
      <c r="AA33" s="49"/>
      <c r="AB33" s="61"/>
      <c r="AD33" s="71"/>
      <c r="AE33" s="72"/>
      <c r="AF33" s="79">
        <v>0.54549999999999998</v>
      </c>
      <c r="AG33" s="79">
        <v>0.23085061362674567</v>
      </c>
      <c r="AH33" s="65">
        <f>IF(P33="x",AG33,0)</f>
        <v>0</v>
      </c>
      <c r="AI33" s="147"/>
      <c r="AJ33" s="157"/>
      <c r="AK33" s="157"/>
      <c r="AL33" s="157"/>
      <c r="AM33" s="157"/>
      <c r="AN33" s="147"/>
      <c r="AO33" s="147"/>
      <c r="AP33" s="149"/>
      <c r="AQ33" s="66"/>
      <c r="AR33" s="66"/>
      <c r="AS33" s="66">
        <v>0.22</v>
      </c>
      <c r="AT33" s="66"/>
      <c r="AU33" s="66"/>
      <c r="AV33" s="66"/>
      <c r="AW33" s="66"/>
      <c r="AX33" s="80"/>
    </row>
    <row r="34" spans="1:51" ht="20.25" customHeight="1" x14ac:dyDescent="0.25">
      <c r="A34" s="138"/>
      <c r="B34" s="138"/>
      <c r="C34" s="137"/>
      <c r="D34" s="139"/>
      <c r="E34" s="31" t="s">
        <v>28</v>
      </c>
      <c r="F34" s="160"/>
      <c r="G34" s="32"/>
      <c r="H34" s="33"/>
      <c r="I34" s="33"/>
      <c r="J34" s="33"/>
      <c r="K34" s="33"/>
      <c r="L34" s="33"/>
      <c r="M34" s="161"/>
      <c r="N34" s="34"/>
      <c r="O34" s="37" t="s">
        <v>154</v>
      </c>
      <c r="P34" s="38"/>
      <c r="Q34" s="107" t="s">
        <v>182</v>
      </c>
      <c r="V34" s="135"/>
      <c r="W34" s="135"/>
      <c r="X34" s="136"/>
      <c r="Y34" s="127"/>
      <c r="Z34" s="49"/>
      <c r="AA34" s="49"/>
      <c r="AB34" s="61"/>
      <c r="AD34" s="71"/>
      <c r="AE34" s="72"/>
      <c r="AF34" s="79">
        <v>0.36359999999999998</v>
      </c>
      <c r="AG34" s="79">
        <v>0.1538721963605586</v>
      </c>
      <c r="AH34" s="65">
        <f>IF(P34="x",AG34,0)</f>
        <v>0</v>
      </c>
      <c r="AI34" s="147"/>
      <c r="AJ34" s="157"/>
      <c r="AK34" s="157"/>
      <c r="AL34" s="157"/>
      <c r="AM34" s="157"/>
      <c r="AN34" s="147"/>
      <c r="AO34" s="147"/>
      <c r="AP34" s="149"/>
      <c r="AQ34" s="66"/>
      <c r="AR34" s="66"/>
      <c r="AS34" s="66"/>
      <c r="AT34" s="66"/>
      <c r="AU34" s="66"/>
      <c r="AV34" s="66"/>
      <c r="AW34" s="66"/>
      <c r="AX34" s="80"/>
    </row>
    <row r="35" spans="1:51" ht="20.25" customHeight="1" x14ac:dyDescent="0.25">
      <c r="A35" s="138"/>
      <c r="B35" s="138"/>
      <c r="C35" s="137"/>
      <c r="D35" s="139"/>
      <c r="E35" s="31"/>
      <c r="F35" s="160"/>
      <c r="G35" s="32"/>
      <c r="H35" s="33"/>
      <c r="I35" s="33"/>
      <c r="J35" s="33"/>
      <c r="K35" s="33"/>
      <c r="L35" s="33"/>
      <c r="M35" s="161"/>
      <c r="N35" s="34"/>
      <c r="O35" s="37"/>
      <c r="P35" s="38"/>
      <c r="Q35" s="107" t="s">
        <v>181</v>
      </c>
      <c r="V35" s="135"/>
      <c r="W35" s="135"/>
      <c r="X35" s="136"/>
      <c r="Y35" s="127"/>
      <c r="Z35" s="49"/>
      <c r="AA35" s="49"/>
      <c r="AB35" s="61"/>
      <c r="AD35" s="71"/>
      <c r="AE35" s="72"/>
      <c r="AF35" s="79">
        <v>0.36359999999999998</v>
      </c>
      <c r="AG35" s="79">
        <v>0.1538721963605586</v>
      </c>
      <c r="AH35" s="65">
        <f>IF(P35="x",AG35,0)</f>
        <v>0</v>
      </c>
      <c r="AI35" s="147"/>
      <c r="AJ35" s="157"/>
      <c r="AK35" s="157"/>
      <c r="AL35" s="157"/>
      <c r="AM35" s="157"/>
      <c r="AN35" s="147"/>
      <c r="AO35" s="147"/>
      <c r="AP35" s="149"/>
      <c r="AQ35" s="66"/>
      <c r="AR35" s="66"/>
      <c r="AS35" s="66"/>
      <c r="AT35" s="66"/>
      <c r="AU35" s="66"/>
      <c r="AV35" s="66"/>
      <c r="AW35" s="66"/>
      <c r="AX35" s="80"/>
    </row>
    <row r="36" spans="1:51" ht="20.25" customHeight="1" x14ac:dyDescent="0.25">
      <c r="A36" s="138"/>
      <c r="B36" s="138"/>
      <c r="C36" s="137"/>
      <c r="D36" s="139"/>
      <c r="E36" s="31"/>
      <c r="F36" s="34"/>
      <c r="G36" s="32"/>
      <c r="H36" s="33"/>
      <c r="I36" s="33"/>
      <c r="J36" s="33"/>
      <c r="K36" s="33"/>
      <c r="L36" s="33"/>
      <c r="M36" s="39"/>
      <c r="N36" s="34"/>
      <c r="O36" s="37"/>
      <c r="P36" s="38" t="s">
        <v>375</v>
      </c>
      <c r="Q36" s="107" t="s">
        <v>346</v>
      </c>
      <c r="V36" s="135"/>
      <c r="W36" s="135"/>
      <c r="X36" s="136"/>
      <c r="Y36" s="127"/>
      <c r="Z36" s="49"/>
      <c r="AA36" s="49"/>
      <c r="AB36" s="61"/>
      <c r="AD36" s="71"/>
      <c r="AE36" s="72"/>
      <c r="AF36" s="79"/>
      <c r="AG36" s="79"/>
      <c r="AH36" s="65"/>
      <c r="AI36" s="73"/>
      <c r="AJ36" s="74"/>
      <c r="AK36" s="74"/>
      <c r="AL36" s="74"/>
      <c r="AM36" s="74"/>
      <c r="AN36" s="73"/>
      <c r="AO36" s="73"/>
      <c r="AP36" s="84"/>
      <c r="AQ36" s="66"/>
      <c r="AR36" s="66"/>
      <c r="AS36" s="66"/>
      <c r="AT36" s="66"/>
      <c r="AU36" s="66"/>
      <c r="AV36" s="66"/>
      <c r="AW36" s="66"/>
      <c r="AX36" s="80"/>
    </row>
    <row r="37" spans="1:51" ht="20.25" customHeight="1" thickBot="1" x14ac:dyDescent="0.3">
      <c r="A37" s="138"/>
      <c r="B37" s="138"/>
      <c r="C37" s="137"/>
      <c r="D37" s="139"/>
      <c r="E37" s="31"/>
      <c r="F37" s="34"/>
      <c r="G37" s="32"/>
      <c r="H37" s="33"/>
      <c r="I37" s="33"/>
      <c r="J37" s="33"/>
      <c r="K37" s="33"/>
      <c r="L37" s="33"/>
      <c r="M37" s="39"/>
      <c r="N37" s="34"/>
      <c r="O37" s="37"/>
      <c r="P37" s="38"/>
      <c r="Q37" s="107" t="s">
        <v>347</v>
      </c>
      <c r="V37" s="135"/>
      <c r="W37" s="135"/>
      <c r="X37" s="136"/>
      <c r="Y37" s="127"/>
      <c r="Z37" s="49"/>
      <c r="AA37" s="49"/>
      <c r="AB37" s="61"/>
      <c r="AD37" s="71"/>
      <c r="AE37" s="72"/>
      <c r="AF37" s="79"/>
      <c r="AG37" s="79"/>
      <c r="AH37" s="65"/>
      <c r="AI37" s="73"/>
      <c r="AJ37" s="74"/>
      <c r="AK37" s="74"/>
      <c r="AL37" s="74"/>
      <c r="AM37" s="74"/>
      <c r="AN37" s="73"/>
      <c r="AO37" s="73"/>
      <c r="AP37" s="84"/>
      <c r="AQ37" s="66"/>
      <c r="AR37" s="66"/>
      <c r="AS37" s="66"/>
      <c r="AT37" s="66"/>
      <c r="AU37" s="66"/>
      <c r="AV37" s="66"/>
      <c r="AW37" s="66"/>
      <c r="AX37" s="80"/>
    </row>
    <row r="38" spans="1:51" ht="20.25" customHeight="1" x14ac:dyDescent="0.25">
      <c r="A38" s="138">
        <v>7</v>
      </c>
      <c r="B38" s="138" t="s">
        <v>149</v>
      </c>
      <c r="C38" s="137" t="s">
        <v>5</v>
      </c>
      <c r="D38" s="139" t="s">
        <v>29</v>
      </c>
      <c r="E38" s="31" t="s">
        <v>30</v>
      </c>
      <c r="F38" s="160"/>
      <c r="G38" s="32"/>
      <c r="H38" s="33"/>
      <c r="I38" s="33"/>
      <c r="J38" s="33"/>
      <c r="K38" s="31" t="s">
        <v>31</v>
      </c>
      <c r="L38" s="31" t="s">
        <v>32</v>
      </c>
      <c r="M38" s="161"/>
      <c r="N38" s="34"/>
      <c r="O38" s="35" t="s">
        <v>150</v>
      </c>
      <c r="P38" s="38" t="s">
        <v>375</v>
      </c>
      <c r="Q38" s="107" t="s">
        <v>265</v>
      </c>
      <c r="V38" s="135">
        <v>12</v>
      </c>
      <c r="W38" s="135">
        <f>+COUNTIF(P38:P49,"x")</f>
        <v>2</v>
      </c>
      <c r="X38" s="136">
        <f>+W38/V38</f>
        <v>0.16666666666666666</v>
      </c>
      <c r="Y38" s="127">
        <f>+X38</f>
        <v>0.16666666666666666</v>
      </c>
      <c r="Z38" s="49"/>
      <c r="AA38" s="49"/>
      <c r="AB38" s="61"/>
      <c r="AC38" s="76">
        <f>+X38</f>
        <v>0.16666666666666666</v>
      </c>
      <c r="AD38" s="77"/>
      <c r="AE38" s="78"/>
      <c r="AF38" s="79">
        <v>0.63639999999999997</v>
      </c>
      <c r="AG38" s="79">
        <v>0.21944827586206897</v>
      </c>
      <c r="AH38" s="65">
        <f>IF(P38="x",AG38,0)</f>
        <v>0.21944827586206897</v>
      </c>
      <c r="AI38" s="147">
        <f>SUM(AH38:AH42)</f>
        <v>0.21944827586206897</v>
      </c>
      <c r="AJ38" s="157">
        <v>-3</v>
      </c>
      <c r="AK38" s="157">
        <v>5</v>
      </c>
      <c r="AL38" s="157" t="e">
        <f>COUNTIF(#REF!,"x")</f>
        <v>#REF!</v>
      </c>
      <c r="AM38" s="157">
        <f>COUNTIF(P38:P42,"x")</f>
        <v>1</v>
      </c>
      <c r="AN38" s="147" t="e">
        <f>AL38/AJ38</f>
        <v>#REF!</v>
      </c>
      <c r="AO38" s="147">
        <f>AM38/AK38</f>
        <v>0.2</v>
      </c>
      <c r="AP38" s="148"/>
      <c r="AQ38" s="66" t="e">
        <f>+AN38</f>
        <v>#REF!</v>
      </c>
      <c r="AR38" s="66">
        <f>+AO38</f>
        <v>0.2</v>
      </c>
      <c r="AS38" s="66"/>
      <c r="AT38" s="66"/>
      <c r="AU38" s="66"/>
      <c r="AV38" s="66"/>
      <c r="AW38" s="66"/>
      <c r="AX38" s="80"/>
      <c r="AY38" s="68">
        <f>AI38</f>
        <v>0.21944827586206897</v>
      </c>
    </row>
    <row r="39" spans="1:51" ht="20.25" customHeight="1" x14ac:dyDescent="0.25">
      <c r="A39" s="138"/>
      <c r="B39" s="138"/>
      <c r="C39" s="137"/>
      <c r="D39" s="139"/>
      <c r="E39" s="164" t="s">
        <v>33</v>
      </c>
      <c r="F39" s="160"/>
      <c r="G39" s="32"/>
      <c r="H39" s="33"/>
      <c r="I39" s="33"/>
      <c r="J39" s="33"/>
      <c r="K39" s="161" t="s">
        <v>34</v>
      </c>
      <c r="L39" s="161" t="s">
        <v>35</v>
      </c>
      <c r="M39" s="161"/>
      <c r="N39" s="34"/>
      <c r="O39" s="37" t="s">
        <v>152</v>
      </c>
      <c r="P39" s="38"/>
      <c r="Q39" s="107" t="s">
        <v>249</v>
      </c>
      <c r="V39" s="135"/>
      <c r="W39" s="135"/>
      <c r="X39" s="136"/>
      <c r="Y39" s="127"/>
      <c r="Z39" s="49"/>
      <c r="AA39" s="49"/>
      <c r="AB39" s="61"/>
      <c r="AD39" s="71"/>
      <c r="AE39" s="72"/>
      <c r="AF39" s="79">
        <v>0.36359999999999998</v>
      </c>
      <c r="AG39" s="79">
        <v>0.12537931034482758</v>
      </c>
      <c r="AH39" s="65">
        <f>IF(P39="x",AG39,0)</f>
        <v>0</v>
      </c>
      <c r="AI39" s="147"/>
      <c r="AJ39" s="157"/>
      <c r="AK39" s="157"/>
      <c r="AL39" s="157"/>
      <c r="AM39" s="157"/>
      <c r="AN39" s="147"/>
      <c r="AO39" s="147"/>
      <c r="AP39" s="149"/>
      <c r="AQ39" s="66"/>
      <c r="AR39" s="66"/>
      <c r="AS39" s="66"/>
      <c r="AT39" s="66"/>
      <c r="AU39" s="66"/>
      <c r="AV39" s="66"/>
      <c r="AW39" s="66"/>
      <c r="AX39" s="80"/>
    </row>
    <row r="40" spans="1:51" ht="20.25" customHeight="1" x14ac:dyDescent="0.25">
      <c r="A40" s="138"/>
      <c r="B40" s="138"/>
      <c r="C40" s="137"/>
      <c r="D40" s="139"/>
      <c r="E40" s="164"/>
      <c r="F40" s="160"/>
      <c r="G40" s="32"/>
      <c r="H40" s="33"/>
      <c r="I40" s="33"/>
      <c r="J40" s="33"/>
      <c r="K40" s="161"/>
      <c r="L40" s="161"/>
      <c r="M40" s="161"/>
      <c r="N40" s="34"/>
      <c r="O40" s="37" t="s">
        <v>153</v>
      </c>
      <c r="P40" s="38"/>
      <c r="Q40" s="107" t="s">
        <v>192</v>
      </c>
      <c r="V40" s="135"/>
      <c r="W40" s="135"/>
      <c r="X40" s="136"/>
      <c r="Y40" s="127"/>
      <c r="Z40" s="49"/>
      <c r="AA40" s="49"/>
      <c r="AB40" s="61"/>
      <c r="AD40" s="71"/>
      <c r="AE40" s="72"/>
      <c r="AF40" s="79">
        <v>0.72730000000000006</v>
      </c>
      <c r="AG40" s="79">
        <v>0.25079310344827588</v>
      </c>
      <c r="AH40" s="65">
        <f>IF(P40="x",AG40,0)</f>
        <v>0</v>
      </c>
      <c r="AI40" s="147"/>
      <c r="AJ40" s="157"/>
      <c r="AK40" s="157"/>
      <c r="AL40" s="157"/>
      <c r="AM40" s="157"/>
      <c r="AN40" s="147"/>
      <c r="AO40" s="147"/>
      <c r="AP40" s="149"/>
      <c r="AQ40" s="66"/>
      <c r="AR40" s="66"/>
      <c r="AS40" s="66"/>
      <c r="AT40" s="66"/>
      <c r="AU40" s="66"/>
      <c r="AV40" s="66"/>
      <c r="AW40" s="66"/>
      <c r="AX40" s="80"/>
    </row>
    <row r="41" spans="1:51" ht="20.25" customHeight="1" x14ac:dyDescent="0.25">
      <c r="A41" s="138"/>
      <c r="B41" s="138"/>
      <c r="C41" s="137"/>
      <c r="D41" s="139"/>
      <c r="E41" s="164" t="s">
        <v>36</v>
      </c>
      <c r="F41" s="160"/>
      <c r="G41" s="32"/>
      <c r="H41" s="33"/>
      <c r="I41" s="33"/>
      <c r="J41" s="33"/>
      <c r="K41" s="161" t="s">
        <v>37</v>
      </c>
      <c r="L41" s="161" t="s">
        <v>38</v>
      </c>
      <c r="M41" s="161"/>
      <c r="N41" s="34"/>
      <c r="O41" s="37" t="s">
        <v>154</v>
      </c>
      <c r="P41" s="38"/>
      <c r="Q41" s="107" t="s">
        <v>193</v>
      </c>
      <c r="V41" s="135"/>
      <c r="W41" s="135"/>
      <c r="X41" s="136"/>
      <c r="Y41" s="127"/>
      <c r="Z41" s="49"/>
      <c r="AA41" s="49"/>
      <c r="AB41" s="61"/>
      <c r="AD41" s="71"/>
      <c r="AE41" s="72"/>
      <c r="AF41" s="79">
        <v>0.54549999999999998</v>
      </c>
      <c r="AG41" s="79">
        <v>0.18810344827586206</v>
      </c>
      <c r="AH41" s="65">
        <f>IF(P41="x",AG41,0)</f>
        <v>0</v>
      </c>
      <c r="AI41" s="147"/>
      <c r="AJ41" s="157"/>
      <c r="AK41" s="157"/>
      <c r="AL41" s="157"/>
      <c r="AM41" s="157"/>
      <c r="AN41" s="147"/>
      <c r="AO41" s="147"/>
      <c r="AP41" s="149"/>
      <c r="AQ41" s="66"/>
      <c r="AR41" s="66"/>
      <c r="AS41" s="66"/>
      <c r="AT41" s="66"/>
      <c r="AU41" s="66"/>
      <c r="AV41" s="66"/>
      <c r="AW41" s="66"/>
      <c r="AX41" s="80"/>
    </row>
    <row r="42" spans="1:51" ht="20.25" customHeight="1" x14ac:dyDescent="0.25">
      <c r="A42" s="138"/>
      <c r="B42" s="138"/>
      <c r="C42" s="137"/>
      <c r="D42" s="139"/>
      <c r="E42" s="164"/>
      <c r="F42" s="160"/>
      <c r="G42" s="32"/>
      <c r="H42" s="33"/>
      <c r="I42" s="33"/>
      <c r="J42" s="33"/>
      <c r="K42" s="161"/>
      <c r="L42" s="161"/>
      <c r="M42" s="161"/>
      <c r="N42" s="34"/>
      <c r="O42" s="37"/>
      <c r="P42" s="38"/>
      <c r="Q42" s="107" t="s">
        <v>264</v>
      </c>
      <c r="V42" s="135"/>
      <c r="W42" s="135"/>
      <c r="X42" s="136"/>
      <c r="Y42" s="127"/>
      <c r="Z42" s="49"/>
      <c r="AA42" s="49"/>
      <c r="AB42" s="61"/>
      <c r="AD42" s="71"/>
      <c r="AE42" s="72"/>
      <c r="AF42" s="79">
        <v>0.63639999999999997</v>
      </c>
      <c r="AG42" s="79">
        <v>0.21944827586206897</v>
      </c>
      <c r="AH42" s="65">
        <f>IF(P42="x",AG42,0)</f>
        <v>0</v>
      </c>
      <c r="AI42" s="147"/>
      <c r="AJ42" s="157"/>
      <c r="AK42" s="157"/>
      <c r="AL42" s="157"/>
      <c r="AM42" s="157"/>
      <c r="AN42" s="147"/>
      <c r="AO42" s="147"/>
      <c r="AP42" s="149"/>
      <c r="AQ42" s="66"/>
      <c r="AR42" s="66"/>
      <c r="AS42" s="66"/>
      <c r="AT42" s="66"/>
      <c r="AU42" s="66"/>
      <c r="AV42" s="66"/>
      <c r="AW42" s="66"/>
      <c r="AX42" s="80"/>
    </row>
    <row r="43" spans="1:51" ht="20.25" customHeight="1" x14ac:dyDescent="0.25">
      <c r="A43" s="138"/>
      <c r="B43" s="138"/>
      <c r="C43" s="137"/>
      <c r="D43" s="139"/>
      <c r="E43" s="40"/>
      <c r="F43" s="34"/>
      <c r="G43" s="32"/>
      <c r="H43" s="33"/>
      <c r="I43" s="33"/>
      <c r="J43" s="33"/>
      <c r="K43" s="39"/>
      <c r="L43" s="39"/>
      <c r="M43" s="39"/>
      <c r="N43" s="34"/>
      <c r="O43" s="37"/>
      <c r="P43" s="38"/>
      <c r="Q43" s="107" t="s">
        <v>393</v>
      </c>
      <c r="V43" s="135"/>
      <c r="W43" s="135"/>
      <c r="X43" s="136"/>
      <c r="Y43" s="127"/>
      <c r="Z43" s="49"/>
      <c r="AA43" s="49"/>
      <c r="AB43" s="61"/>
      <c r="AD43" s="71"/>
      <c r="AE43" s="72"/>
      <c r="AF43" s="79"/>
      <c r="AG43" s="79"/>
      <c r="AH43" s="65"/>
      <c r="AI43" s="73"/>
      <c r="AJ43" s="74"/>
      <c r="AK43" s="74"/>
      <c r="AL43" s="74"/>
      <c r="AM43" s="74"/>
      <c r="AN43" s="73"/>
      <c r="AO43" s="73"/>
      <c r="AP43" s="84"/>
      <c r="AQ43" s="66"/>
      <c r="AR43" s="66"/>
      <c r="AS43" s="66"/>
      <c r="AT43" s="66"/>
      <c r="AU43" s="66"/>
      <c r="AV43" s="66"/>
      <c r="AW43" s="66"/>
      <c r="AX43" s="80"/>
    </row>
    <row r="44" spans="1:51" ht="20.25" customHeight="1" x14ac:dyDescent="0.25">
      <c r="A44" s="138"/>
      <c r="B44" s="138"/>
      <c r="C44" s="137"/>
      <c r="D44" s="139"/>
      <c r="E44" s="40"/>
      <c r="F44" s="34"/>
      <c r="G44" s="32"/>
      <c r="H44" s="33"/>
      <c r="I44" s="33"/>
      <c r="J44" s="33"/>
      <c r="K44" s="39"/>
      <c r="L44" s="39"/>
      <c r="M44" s="39"/>
      <c r="N44" s="34"/>
      <c r="O44" s="37"/>
      <c r="P44" s="38"/>
      <c r="Q44" s="107" t="s">
        <v>349</v>
      </c>
      <c r="V44" s="135"/>
      <c r="W44" s="135"/>
      <c r="X44" s="136"/>
      <c r="Y44" s="127"/>
      <c r="Z44" s="49"/>
      <c r="AA44" s="49"/>
      <c r="AB44" s="61"/>
      <c r="AD44" s="71"/>
      <c r="AE44" s="72"/>
      <c r="AF44" s="79"/>
      <c r="AG44" s="79"/>
      <c r="AH44" s="65"/>
      <c r="AI44" s="73"/>
      <c r="AJ44" s="74"/>
      <c r="AK44" s="74"/>
      <c r="AL44" s="74"/>
      <c r="AM44" s="74"/>
      <c r="AN44" s="73"/>
      <c r="AO44" s="73"/>
      <c r="AP44" s="84"/>
      <c r="AQ44" s="66"/>
      <c r="AR44" s="66"/>
      <c r="AS44" s="66"/>
      <c r="AT44" s="66"/>
      <c r="AU44" s="66"/>
      <c r="AV44" s="66"/>
      <c r="AW44" s="66"/>
      <c r="AX44" s="80"/>
    </row>
    <row r="45" spans="1:51" ht="20.25" customHeight="1" x14ac:dyDescent="0.25">
      <c r="A45" s="138"/>
      <c r="B45" s="138"/>
      <c r="C45" s="137"/>
      <c r="D45" s="139"/>
      <c r="E45" s="40"/>
      <c r="F45" s="34"/>
      <c r="G45" s="32"/>
      <c r="H45" s="33"/>
      <c r="I45" s="33"/>
      <c r="J45" s="33"/>
      <c r="K45" s="39"/>
      <c r="L45" s="39"/>
      <c r="M45" s="39"/>
      <c r="N45" s="34"/>
      <c r="O45" s="37"/>
      <c r="P45" s="38" t="s">
        <v>375</v>
      </c>
      <c r="Q45" s="107" t="s">
        <v>392</v>
      </c>
      <c r="V45" s="135"/>
      <c r="W45" s="135"/>
      <c r="X45" s="136"/>
      <c r="Y45" s="127"/>
      <c r="Z45" s="49"/>
      <c r="AA45" s="49"/>
      <c r="AB45" s="61"/>
      <c r="AD45" s="71"/>
      <c r="AE45" s="72"/>
      <c r="AF45" s="79"/>
      <c r="AG45" s="79"/>
      <c r="AH45" s="65"/>
      <c r="AI45" s="73"/>
      <c r="AJ45" s="74"/>
      <c r="AK45" s="74"/>
      <c r="AL45" s="74"/>
      <c r="AM45" s="74"/>
      <c r="AN45" s="73"/>
      <c r="AO45" s="73"/>
      <c r="AP45" s="84"/>
      <c r="AQ45" s="66"/>
      <c r="AR45" s="66"/>
      <c r="AS45" s="66"/>
      <c r="AT45" s="66"/>
      <c r="AU45" s="66"/>
      <c r="AV45" s="66"/>
      <c r="AW45" s="66"/>
      <c r="AX45" s="80"/>
    </row>
    <row r="46" spans="1:51" ht="20.25" customHeight="1" x14ac:dyDescent="0.25">
      <c r="A46" s="138"/>
      <c r="B46" s="138"/>
      <c r="C46" s="137"/>
      <c r="D46" s="139"/>
      <c r="E46" s="40"/>
      <c r="F46" s="34"/>
      <c r="G46" s="32"/>
      <c r="H46" s="33"/>
      <c r="I46" s="33"/>
      <c r="J46" s="33"/>
      <c r="K46" s="39"/>
      <c r="L46" s="39"/>
      <c r="M46" s="39"/>
      <c r="N46" s="34"/>
      <c r="O46" s="37"/>
      <c r="P46" s="38"/>
      <c r="Q46" s="107" t="s">
        <v>394</v>
      </c>
      <c r="V46" s="135"/>
      <c r="W46" s="135"/>
      <c r="X46" s="136"/>
      <c r="Y46" s="127"/>
      <c r="Z46" s="49"/>
      <c r="AA46" s="49"/>
      <c r="AB46" s="61"/>
      <c r="AD46" s="71"/>
      <c r="AE46" s="72"/>
      <c r="AF46" s="79"/>
      <c r="AG46" s="79"/>
      <c r="AH46" s="65"/>
      <c r="AI46" s="73"/>
      <c r="AJ46" s="74"/>
      <c r="AK46" s="74"/>
      <c r="AL46" s="74"/>
      <c r="AM46" s="74"/>
      <c r="AN46" s="73"/>
      <c r="AO46" s="73"/>
      <c r="AP46" s="84"/>
      <c r="AQ46" s="66"/>
      <c r="AR46" s="66"/>
      <c r="AS46" s="66"/>
      <c r="AT46" s="66"/>
      <c r="AU46" s="66"/>
      <c r="AV46" s="66"/>
      <c r="AW46" s="66"/>
      <c r="AX46" s="80"/>
    </row>
    <row r="47" spans="1:51" ht="20.25" customHeight="1" x14ac:dyDescent="0.25">
      <c r="A47" s="138"/>
      <c r="B47" s="138"/>
      <c r="C47" s="137"/>
      <c r="D47" s="139"/>
      <c r="E47" s="40"/>
      <c r="F47" s="34"/>
      <c r="G47" s="32"/>
      <c r="H47" s="33"/>
      <c r="I47" s="33"/>
      <c r="J47" s="33"/>
      <c r="K47" s="39"/>
      <c r="L47" s="39"/>
      <c r="M47" s="39"/>
      <c r="N47" s="34"/>
      <c r="O47" s="37"/>
      <c r="P47" s="38"/>
      <c r="Q47" s="107" t="s">
        <v>348</v>
      </c>
      <c r="V47" s="135"/>
      <c r="W47" s="135"/>
      <c r="X47" s="136"/>
      <c r="Y47" s="127"/>
      <c r="Z47" s="49"/>
      <c r="AA47" s="49"/>
      <c r="AB47" s="61"/>
      <c r="AD47" s="71"/>
      <c r="AE47" s="72"/>
      <c r="AF47" s="79"/>
      <c r="AG47" s="79"/>
      <c r="AH47" s="65"/>
      <c r="AI47" s="73"/>
      <c r="AJ47" s="74"/>
      <c r="AK47" s="74"/>
      <c r="AL47" s="74"/>
      <c r="AM47" s="74"/>
      <c r="AN47" s="73"/>
      <c r="AO47" s="73"/>
      <c r="AP47" s="84"/>
      <c r="AQ47" s="66"/>
      <c r="AR47" s="66"/>
      <c r="AS47" s="66"/>
      <c r="AT47" s="66"/>
      <c r="AU47" s="66"/>
      <c r="AV47" s="66"/>
      <c r="AW47" s="66"/>
      <c r="AX47" s="80"/>
    </row>
    <row r="48" spans="1:51" ht="20.25" customHeight="1" x14ac:dyDescent="0.25">
      <c r="A48" s="138"/>
      <c r="B48" s="138"/>
      <c r="C48" s="137"/>
      <c r="D48" s="139"/>
      <c r="E48" s="40"/>
      <c r="F48" s="34"/>
      <c r="G48" s="32"/>
      <c r="H48" s="33"/>
      <c r="I48" s="33"/>
      <c r="J48" s="33"/>
      <c r="K48" s="39"/>
      <c r="L48" s="39"/>
      <c r="M48" s="39"/>
      <c r="N48" s="34"/>
      <c r="O48" s="37"/>
      <c r="P48" s="38"/>
      <c r="Q48" s="107" t="s">
        <v>399</v>
      </c>
      <c r="V48" s="135"/>
      <c r="W48" s="135"/>
      <c r="X48" s="136"/>
      <c r="Y48" s="127"/>
      <c r="Z48" s="49"/>
      <c r="AA48" s="49"/>
      <c r="AB48" s="61"/>
      <c r="AD48" s="71"/>
      <c r="AE48" s="72"/>
      <c r="AF48" s="79"/>
      <c r="AG48" s="79"/>
      <c r="AH48" s="65"/>
      <c r="AI48" s="73"/>
      <c r="AJ48" s="74"/>
      <c r="AK48" s="74"/>
      <c r="AL48" s="74"/>
      <c r="AM48" s="74"/>
      <c r="AN48" s="73"/>
      <c r="AO48" s="73"/>
      <c r="AP48" s="84"/>
      <c r="AQ48" s="66"/>
      <c r="AR48" s="66"/>
      <c r="AS48" s="66"/>
      <c r="AT48" s="66"/>
      <c r="AU48" s="66"/>
      <c r="AV48" s="66"/>
      <c r="AW48" s="66"/>
      <c r="AX48" s="80"/>
    </row>
    <row r="49" spans="1:51" ht="20.25" customHeight="1" x14ac:dyDescent="0.25">
      <c r="A49" s="138"/>
      <c r="B49" s="138"/>
      <c r="C49" s="137"/>
      <c r="D49" s="139"/>
      <c r="E49" s="40"/>
      <c r="F49" s="34"/>
      <c r="G49" s="32"/>
      <c r="H49" s="33"/>
      <c r="I49" s="33"/>
      <c r="J49" s="33"/>
      <c r="K49" s="39"/>
      <c r="L49" s="39"/>
      <c r="M49" s="39"/>
      <c r="N49" s="34"/>
      <c r="O49" s="37"/>
      <c r="P49" s="38"/>
      <c r="Q49" s="107" t="s">
        <v>528</v>
      </c>
      <c r="V49" s="135"/>
      <c r="W49" s="135"/>
      <c r="X49" s="136"/>
      <c r="Y49" s="127"/>
      <c r="Z49" s="49"/>
      <c r="AA49" s="49"/>
      <c r="AB49" s="61"/>
      <c r="AD49" s="71"/>
      <c r="AE49" s="72"/>
      <c r="AF49" s="79"/>
      <c r="AG49" s="79"/>
      <c r="AH49" s="65"/>
      <c r="AI49" s="73"/>
      <c r="AJ49" s="74"/>
      <c r="AK49" s="74"/>
      <c r="AL49" s="74"/>
      <c r="AM49" s="74"/>
      <c r="AN49" s="73"/>
      <c r="AO49" s="73"/>
      <c r="AP49" s="84"/>
      <c r="AQ49" s="66"/>
      <c r="AR49" s="66"/>
      <c r="AS49" s="66"/>
      <c r="AT49" s="66"/>
      <c r="AU49" s="66"/>
      <c r="AV49" s="66"/>
      <c r="AW49" s="66"/>
      <c r="AX49" s="80"/>
    </row>
    <row r="50" spans="1:51" ht="20.25" customHeight="1" thickBot="1" x14ac:dyDescent="0.3">
      <c r="A50" s="140">
        <v>8</v>
      </c>
      <c r="B50" s="140" t="s">
        <v>305</v>
      </c>
      <c r="C50" s="168" t="s">
        <v>13</v>
      </c>
      <c r="D50" s="165" t="s">
        <v>39</v>
      </c>
      <c r="E50" s="40"/>
      <c r="F50" s="34"/>
      <c r="G50" s="32"/>
      <c r="H50" s="33"/>
      <c r="I50" s="33"/>
      <c r="J50" s="33"/>
      <c r="K50" s="39"/>
      <c r="L50" s="39"/>
      <c r="M50" s="39"/>
      <c r="N50" s="34"/>
      <c r="O50" s="37"/>
      <c r="P50" s="38" t="s">
        <v>375</v>
      </c>
      <c r="Q50" s="107" t="s">
        <v>395</v>
      </c>
      <c r="R50" s="94" t="s">
        <v>375</v>
      </c>
      <c r="S50" s="36"/>
      <c r="V50" s="111"/>
      <c r="W50" s="111"/>
      <c r="X50" s="136"/>
      <c r="Y50" s="127">
        <f>+X51</f>
        <v>0.2</v>
      </c>
      <c r="Z50" s="49"/>
      <c r="AA50" s="49"/>
      <c r="AB50" s="61"/>
      <c r="AD50" s="71"/>
      <c r="AE50" s="72"/>
      <c r="AF50" s="79"/>
      <c r="AG50" s="79"/>
      <c r="AH50" s="65"/>
      <c r="AI50" s="73"/>
      <c r="AJ50" s="74"/>
      <c r="AK50" s="74"/>
      <c r="AL50" s="74"/>
      <c r="AM50" s="74"/>
      <c r="AN50" s="73"/>
      <c r="AO50" s="73"/>
      <c r="AP50" s="84"/>
      <c r="AQ50" s="66"/>
      <c r="AR50" s="66"/>
      <c r="AS50" s="66"/>
      <c r="AT50" s="66"/>
      <c r="AU50" s="66"/>
      <c r="AV50" s="66"/>
      <c r="AW50" s="66"/>
      <c r="AX50" s="80"/>
    </row>
    <row r="51" spans="1:51" ht="20.25" customHeight="1" x14ac:dyDescent="0.25">
      <c r="A51" s="141"/>
      <c r="B51" s="141"/>
      <c r="C51" s="169"/>
      <c r="D51" s="166"/>
      <c r="E51" s="31" t="s">
        <v>40</v>
      </c>
      <c r="F51" s="160"/>
      <c r="G51" s="32"/>
      <c r="H51" s="33"/>
      <c r="I51" s="33"/>
      <c r="J51" s="33"/>
      <c r="K51" s="33"/>
      <c r="L51" s="33"/>
      <c r="M51" s="161"/>
      <c r="N51" s="34"/>
      <c r="O51" s="35" t="s">
        <v>150</v>
      </c>
      <c r="P51" s="38"/>
      <c r="Q51" s="107" t="s">
        <v>250</v>
      </c>
      <c r="V51" s="135">
        <v>5</v>
      </c>
      <c r="W51" s="135">
        <f>+COUNTIF(P50:P54,"x")</f>
        <v>1</v>
      </c>
      <c r="X51" s="136">
        <f>+W51/V51</f>
        <v>0.2</v>
      </c>
      <c r="Z51" s="49"/>
      <c r="AA51" s="49"/>
      <c r="AB51" s="61"/>
      <c r="AC51" s="76">
        <f>+X51</f>
        <v>0.2</v>
      </c>
      <c r="AD51" s="77"/>
      <c r="AE51" s="78"/>
      <c r="AF51" s="79">
        <v>0.7</v>
      </c>
      <c r="AG51" s="79">
        <v>0.36842105263157893</v>
      </c>
      <c r="AH51" s="65">
        <f t="shared" ref="AH51:AH63" si="2">IF(P51="x",AG51,0)</f>
        <v>0</v>
      </c>
      <c r="AI51" s="147">
        <f>SUM(AH51:AH54)</f>
        <v>0</v>
      </c>
      <c r="AJ51" s="157">
        <v>0</v>
      </c>
      <c r="AK51" s="157">
        <v>4</v>
      </c>
      <c r="AL51" s="157">
        <f>COUNTIF(Q51:Q53,"x")</f>
        <v>0</v>
      </c>
      <c r="AM51" s="157">
        <f>COUNTIF(P51:P54,"x")</f>
        <v>0</v>
      </c>
      <c r="AN51" s="147"/>
      <c r="AO51" s="147">
        <f>AM51/AK51</f>
        <v>0</v>
      </c>
      <c r="AP51" s="148"/>
      <c r="AQ51" s="66">
        <f>+AN51</f>
        <v>0</v>
      </c>
      <c r="AR51" s="66">
        <f>+AO51</f>
        <v>0</v>
      </c>
      <c r="AS51" s="66"/>
      <c r="AT51" s="66"/>
      <c r="AU51" s="66"/>
      <c r="AV51" s="66"/>
      <c r="AW51" s="66"/>
      <c r="AX51" s="80"/>
      <c r="AY51" s="68">
        <f>AI51</f>
        <v>0</v>
      </c>
    </row>
    <row r="52" spans="1:51" ht="20.25" customHeight="1" x14ac:dyDescent="0.25">
      <c r="A52" s="141"/>
      <c r="B52" s="141"/>
      <c r="C52" s="169"/>
      <c r="D52" s="166"/>
      <c r="E52" s="31" t="s">
        <v>41</v>
      </c>
      <c r="F52" s="160"/>
      <c r="G52" s="32"/>
      <c r="H52" s="33"/>
      <c r="I52" s="33"/>
      <c r="J52" s="33"/>
      <c r="K52" s="33"/>
      <c r="L52" s="33"/>
      <c r="M52" s="161"/>
      <c r="N52" s="34"/>
      <c r="O52" s="37" t="s">
        <v>152</v>
      </c>
      <c r="P52" s="38"/>
      <c r="Q52" s="107" t="s">
        <v>333</v>
      </c>
      <c r="V52" s="135"/>
      <c r="W52" s="135"/>
      <c r="X52" s="136"/>
      <c r="Y52" s="127"/>
      <c r="Z52" s="49"/>
      <c r="AA52" s="49"/>
      <c r="AB52" s="61"/>
      <c r="AD52" s="71"/>
      <c r="AE52" s="72"/>
      <c r="AF52" s="79">
        <v>0.4</v>
      </c>
      <c r="AG52" s="79">
        <v>0.2105263157894737</v>
      </c>
      <c r="AH52" s="65">
        <f t="shared" si="2"/>
        <v>0</v>
      </c>
      <c r="AI52" s="147"/>
      <c r="AJ52" s="157"/>
      <c r="AK52" s="157"/>
      <c r="AL52" s="157"/>
      <c r="AM52" s="157"/>
      <c r="AN52" s="147"/>
      <c r="AO52" s="147"/>
      <c r="AP52" s="149"/>
      <c r="AQ52" s="66"/>
      <c r="AR52" s="66"/>
      <c r="AS52" s="66"/>
      <c r="AT52" s="66"/>
      <c r="AU52" s="66"/>
      <c r="AV52" s="66"/>
      <c r="AW52" s="66"/>
      <c r="AX52" s="80"/>
    </row>
    <row r="53" spans="1:51" ht="20.25" customHeight="1" x14ac:dyDescent="0.25">
      <c r="A53" s="141"/>
      <c r="B53" s="141"/>
      <c r="C53" s="169"/>
      <c r="D53" s="166"/>
      <c r="E53" s="31" t="s">
        <v>42</v>
      </c>
      <c r="F53" s="160"/>
      <c r="G53" s="32"/>
      <c r="H53" s="33"/>
      <c r="I53" s="33"/>
      <c r="J53" s="33"/>
      <c r="K53" s="33"/>
      <c r="L53" s="33"/>
      <c r="M53" s="161"/>
      <c r="N53" s="34"/>
      <c r="O53" s="37" t="s">
        <v>153</v>
      </c>
      <c r="P53" s="38"/>
      <c r="Q53" s="107" t="s">
        <v>194</v>
      </c>
      <c r="V53" s="135"/>
      <c r="W53" s="135"/>
      <c r="X53" s="136"/>
      <c r="Y53" s="127"/>
      <c r="Z53" s="49"/>
      <c r="AA53" s="49"/>
      <c r="AB53" s="61"/>
      <c r="AD53" s="71"/>
      <c r="AE53" s="72"/>
      <c r="AF53" s="79">
        <v>0.5</v>
      </c>
      <c r="AG53" s="79">
        <v>0.26315789473684209</v>
      </c>
      <c r="AH53" s="65">
        <f t="shared" si="2"/>
        <v>0</v>
      </c>
      <c r="AI53" s="147"/>
      <c r="AJ53" s="157"/>
      <c r="AK53" s="157"/>
      <c r="AL53" s="157"/>
      <c r="AM53" s="157"/>
      <c r="AN53" s="147"/>
      <c r="AO53" s="147"/>
      <c r="AP53" s="149"/>
      <c r="AQ53" s="66"/>
      <c r="AR53" s="66"/>
      <c r="AS53" s="66"/>
      <c r="AT53" s="66"/>
      <c r="AU53" s="66"/>
      <c r="AV53" s="66"/>
      <c r="AW53" s="66"/>
      <c r="AX53" s="80"/>
    </row>
    <row r="54" spans="1:51" ht="20.25" customHeight="1" thickBot="1" x14ac:dyDescent="0.3">
      <c r="A54" s="142"/>
      <c r="B54" s="142"/>
      <c r="C54" s="170"/>
      <c r="D54" s="167"/>
      <c r="E54" s="31" t="s">
        <v>43</v>
      </c>
      <c r="F54" s="160"/>
      <c r="G54" s="32"/>
      <c r="H54" s="33"/>
      <c r="I54" s="33"/>
      <c r="J54" s="33"/>
      <c r="K54" s="33"/>
      <c r="L54" s="33"/>
      <c r="M54" s="161"/>
      <c r="N54" s="34"/>
      <c r="O54" s="37" t="s">
        <v>154</v>
      </c>
      <c r="P54" s="38"/>
      <c r="Q54" s="107" t="s">
        <v>251</v>
      </c>
      <c r="V54" s="135"/>
      <c r="W54" s="135"/>
      <c r="X54" s="136"/>
      <c r="Y54" s="127"/>
      <c r="Z54" s="49"/>
      <c r="AA54" s="49"/>
      <c r="AB54" s="61"/>
      <c r="AD54" s="71"/>
      <c r="AE54" s="72"/>
      <c r="AF54" s="79">
        <v>0.3</v>
      </c>
      <c r="AG54" s="79">
        <v>0.15789473684210525</v>
      </c>
      <c r="AH54" s="65">
        <f t="shared" si="2"/>
        <v>0</v>
      </c>
      <c r="AI54" s="147"/>
      <c r="AJ54" s="157"/>
      <c r="AK54" s="157"/>
      <c r="AL54" s="157"/>
      <c r="AM54" s="157"/>
      <c r="AN54" s="147"/>
      <c r="AO54" s="147"/>
      <c r="AP54" s="149"/>
      <c r="AQ54" s="66"/>
      <c r="AR54" s="66"/>
      <c r="AS54" s="66"/>
      <c r="AT54" s="66"/>
      <c r="AU54" s="66"/>
      <c r="AV54" s="66"/>
      <c r="AW54" s="66"/>
      <c r="AX54" s="85"/>
    </row>
    <row r="55" spans="1:51" ht="20.25" customHeight="1" x14ac:dyDescent="0.25">
      <c r="A55" s="138">
        <v>9</v>
      </c>
      <c r="B55" s="143" t="s">
        <v>295</v>
      </c>
      <c r="C55" s="137" t="s">
        <v>45</v>
      </c>
      <c r="D55" s="139" t="s">
        <v>46</v>
      </c>
      <c r="E55" s="31" t="s">
        <v>47</v>
      </c>
      <c r="F55" s="160"/>
      <c r="G55" s="32"/>
      <c r="H55" s="33"/>
      <c r="I55" s="33"/>
      <c r="J55" s="33"/>
      <c r="K55" s="33"/>
      <c r="L55" s="33"/>
      <c r="M55" s="161"/>
      <c r="N55" s="34"/>
      <c r="O55" s="35" t="s">
        <v>150</v>
      </c>
      <c r="P55" s="38" t="s">
        <v>375</v>
      </c>
      <c r="Q55" s="107" t="s">
        <v>252</v>
      </c>
      <c r="V55" s="135">
        <v>4</v>
      </c>
      <c r="W55" s="135">
        <f>+COUNTIF(P55:P58,"x")</f>
        <v>1</v>
      </c>
      <c r="X55" s="136">
        <f>+W55/V55</f>
        <v>0.25</v>
      </c>
      <c r="Y55" s="127">
        <f>+X55</f>
        <v>0.25</v>
      </c>
      <c r="Z55" s="49"/>
      <c r="AA55" s="49"/>
      <c r="AB55" s="61"/>
      <c r="AC55" s="76">
        <f>+X55</f>
        <v>0.25</v>
      </c>
      <c r="AD55" s="77"/>
      <c r="AE55" s="78"/>
      <c r="AF55" s="79">
        <v>0.2</v>
      </c>
      <c r="AG55" s="79">
        <v>0.15384615384615385</v>
      </c>
      <c r="AH55" s="65">
        <f t="shared" si="2"/>
        <v>0.15384615384615385</v>
      </c>
      <c r="AI55" s="147">
        <f>SUM(AH55:AH58)</f>
        <v>0.15384615384615385</v>
      </c>
      <c r="AJ55" s="157">
        <v>-1</v>
      </c>
      <c r="AK55" s="157">
        <v>4</v>
      </c>
      <c r="AL55" s="157" t="e">
        <f>COUNTIF(#REF!,"x")</f>
        <v>#REF!</v>
      </c>
      <c r="AM55" s="157">
        <f>COUNTIF(P55:P58,"x")</f>
        <v>1</v>
      </c>
      <c r="AN55" s="147" t="e">
        <f>AL55/AJ55</f>
        <v>#REF!</v>
      </c>
      <c r="AO55" s="147">
        <f>AM55/AK55</f>
        <v>0.25</v>
      </c>
      <c r="AP55" s="148"/>
      <c r="AQ55" s="66" t="e">
        <f>+AN55</f>
        <v>#REF!</v>
      </c>
      <c r="AR55" s="66">
        <f>+AO55</f>
        <v>0.25</v>
      </c>
      <c r="AS55" s="66"/>
      <c r="AT55" s="66"/>
      <c r="AU55" s="66"/>
      <c r="AV55" s="66"/>
      <c r="AW55" s="66"/>
      <c r="AX55" s="80"/>
      <c r="AY55" s="68">
        <f>AI55</f>
        <v>0.15384615384615385</v>
      </c>
    </row>
    <row r="56" spans="1:51" ht="20.25" customHeight="1" x14ac:dyDescent="0.25">
      <c r="A56" s="138"/>
      <c r="B56" s="138"/>
      <c r="C56" s="137"/>
      <c r="D56" s="139"/>
      <c r="E56" s="31" t="s">
        <v>48</v>
      </c>
      <c r="F56" s="160"/>
      <c r="G56" s="32"/>
      <c r="H56" s="33"/>
      <c r="I56" s="33"/>
      <c r="J56" s="33"/>
      <c r="K56" s="33"/>
      <c r="L56" s="33"/>
      <c r="M56" s="161"/>
      <c r="N56" s="34"/>
      <c r="O56" s="37" t="s">
        <v>152</v>
      </c>
      <c r="P56" s="38"/>
      <c r="Q56" s="107" t="s">
        <v>169</v>
      </c>
      <c r="V56" s="135"/>
      <c r="W56" s="135"/>
      <c r="X56" s="136"/>
      <c r="Y56" s="127"/>
      <c r="Z56" s="49"/>
      <c r="AA56" s="49"/>
      <c r="AB56" s="61"/>
      <c r="AD56" s="71"/>
      <c r="AE56" s="72"/>
      <c r="AF56" s="79">
        <v>0.2</v>
      </c>
      <c r="AG56" s="79">
        <v>0.15384615384615385</v>
      </c>
      <c r="AH56" s="65">
        <f t="shared" si="2"/>
        <v>0</v>
      </c>
      <c r="AI56" s="147"/>
      <c r="AJ56" s="157"/>
      <c r="AK56" s="157"/>
      <c r="AL56" s="157"/>
      <c r="AM56" s="157"/>
      <c r="AN56" s="147"/>
      <c r="AO56" s="147"/>
      <c r="AP56" s="149"/>
      <c r="AQ56" s="66"/>
      <c r="AR56" s="66"/>
      <c r="AS56" s="66"/>
      <c r="AT56" s="66"/>
      <c r="AU56" s="66"/>
      <c r="AV56" s="66"/>
      <c r="AW56" s="66"/>
      <c r="AX56" s="80"/>
    </row>
    <row r="57" spans="1:51" ht="20.25" customHeight="1" x14ac:dyDescent="0.25">
      <c r="A57" s="138"/>
      <c r="B57" s="138"/>
      <c r="C57" s="137"/>
      <c r="D57" s="139"/>
      <c r="E57" s="31" t="s">
        <v>49</v>
      </c>
      <c r="F57" s="160"/>
      <c r="G57" s="32"/>
      <c r="H57" s="33"/>
      <c r="I57" s="33"/>
      <c r="J57" s="33"/>
      <c r="K57" s="33"/>
      <c r="L57" s="33"/>
      <c r="M57" s="161"/>
      <c r="N57" s="34"/>
      <c r="O57" s="37" t="s">
        <v>153</v>
      </c>
      <c r="P57" s="38"/>
      <c r="Q57" s="107" t="s">
        <v>171</v>
      </c>
      <c r="V57" s="135"/>
      <c r="W57" s="135"/>
      <c r="X57" s="136"/>
      <c r="Y57" s="127"/>
      <c r="Z57" s="49"/>
      <c r="AA57" s="49"/>
      <c r="AB57" s="61"/>
      <c r="AD57" s="71"/>
      <c r="AE57" s="72"/>
      <c r="AF57" s="79">
        <v>0.4</v>
      </c>
      <c r="AG57" s="79">
        <v>0.30769230769230771</v>
      </c>
      <c r="AH57" s="65">
        <f t="shared" si="2"/>
        <v>0</v>
      </c>
      <c r="AI57" s="147"/>
      <c r="AJ57" s="157"/>
      <c r="AK57" s="157"/>
      <c r="AL57" s="157"/>
      <c r="AM57" s="157"/>
      <c r="AN57" s="147"/>
      <c r="AO57" s="147"/>
      <c r="AP57" s="149"/>
      <c r="AQ57" s="66"/>
      <c r="AR57" s="66"/>
      <c r="AS57" s="66"/>
      <c r="AT57" s="66"/>
      <c r="AU57" s="66"/>
      <c r="AV57" s="66"/>
      <c r="AW57" s="66"/>
      <c r="AX57" s="80"/>
    </row>
    <row r="58" spans="1:51" ht="20.25" customHeight="1" thickBot="1" x14ac:dyDescent="0.3">
      <c r="A58" s="138"/>
      <c r="B58" s="138"/>
      <c r="C58" s="137"/>
      <c r="D58" s="139"/>
      <c r="E58" s="31"/>
      <c r="F58" s="160"/>
      <c r="G58" s="32"/>
      <c r="H58" s="33"/>
      <c r="I58" s="33"/>
      <c r="J58" s="33"/>
      <c r="K58" s="33"/>
      <c r="L58" s="33"/>
      <c r="M58" s="161"/>
      <c r="N58" s="34"/>
      <c r="O58" s="37" t="s">
        <v>154</v>
      </c>
      <c r="P58" s="38"/>
      <c r="Q58" s="107" t="s">
        <v>170</v>
      </c>
      <c r="V58" s="135"/>
      <c r="W58" s="135"/>
      <c r="X58" s="136"/>
      <c r="Y58" s="127"/>
      <c r="Z58" s="49"/>
      <c r="AA58" s="49"/>
      <c r="AB58" s="61"/>
      <c r="AD58" s="71"/>
      <c r="AE58" s="72"/>
      <c r="AF58" s="79">
        <v>0.5</v>
      </c>
      <c r="AG58" s="79">
        <v>0.38461538461538458</v>
      </c>
      <c r="AH58" s="65">
        <f t="shared" si="2"/>
        <v>0</v>
      </c>
      <c r="AI58" s="147"/>
      <c r="AJ58" s="157"/>
      <c r="AK58" s="157"/>
      <c r="AL58" s="157"/>
      <c r="AM58" s="157"/>
      <c r="AN58" s="147"/>
      <c r="AO58" s="147"/>
      <c r="AP58" s="149"/>
      <c r="AQ58" s="66"/>
      <c r="AR58" s="66"/>
      <c r="AS58" s="66"/>
      <c r="AT58" s="66"/>
      <c r="AU58" s="66"/>
      <c r="AV58" s="66"/>
      <c r="AW58" s="66"/>
      <c r="AX58" s="80"/>
    </row>
    <row r="59" spans="1:51" ht="20.25" customHeight="1" x14ac:dyDescent="0.25">
      <c r="A59" s="138">
        <v>10</v>
      </c>
      <c r="B59" s="138" t="s">
        <v>50</v>
      </c>
      <c r="C59" s="137" t="s">
        <v>13</v>
      </c>
      <c r="D59" s="139" t="s">
        <v>253</v>
      </c>
      <c r="E59" s="31" t="s">
        <v>51</v>
      </c>
      <c r="F59" s="160"/>
      <c r="G59" s="32"/>
      <c r="H59" s="33"/>
      <c r="I59" s="33"/>
      <c r="J59" s="33"/>
      <c r="K59" s="164" t="s">
        <v>52</v>
      </c>
      <c r="L59" s="164"/>
      <c r="M59" s="161" t="s">
        <v>306</v>
      </c>
      <c r="N59" s="34"/>
      <c r="O59" s="35" t="s">
        <v>150</v>
      </c>
      <c r="P59" s="38" t="s">
        <v>375</v>
      </c>
      <c r="Q59" s="107" t="s">
        <v>195</v>
      </c>
      <c r="V59" s="135">
        <v>7</v>
      </c>
      <c r="W59" s="135">
        <f>+COUNTIF(P59:P65,"x")</f>
        <v>1</v>
      </c>
      <c r="X59" s="136">
        <f>+W59/V59</f>
        <v>0.14285714285714285</v>
      </c>
      <c r="Y59" s="127">
        <f>+X59</f>
        <v>0.14285714285714285</v>
      </c>
      <c r="Z59" s="49"/>
      <c r="AA59" s="49"/>
      <c r="AB59" s="61"/>
      <c r="AC59" s="76">
        <f>+X59</f>
        <v>0.14285714285714285</v>
      </c>
      <c r="AD59" s="77"/>
      <c r="AE59" s="78"/>
      <c r="AF59" s="79">
        <v>0.7</v>
      </c>
      <c r="AG59" s="79">
        <v>0.23333333333333331</v>
      </c>
      <c r="AH59" s="65">
        <f t="shared" si="2"/>
        <v>0.23333333333333331</v>
      </c>
      <c r="AI59" s="147">
        <f>SUM(AH59:AH63)</f>
        <v>0.23333333333333331</v>
      </c>
      <c r="AJ59" s="157">
        <v>-2</v>
      </c>
      <c r="AK59" s="157">
        <v>5</v>
      </c>
      <c r="AL59" s="157" t="e">
        <f>COUNTIF(#REF!,"x")</f>
        <v>#REF!</v>
      </c>
      <c r="AM59" s="157">
        <f>COUNTIF(P59:P63,"x")</f>
        <v>1</v>
      </c>
      <c r="AN59" s="147" t="e">
        <f>AL59/AJ59</f>
        <v>#REF!</v>
      </c>
      <c r="AO59" s="147">
        <f>AM59/AK59</f>
        <v>0.2</v>
      </c>
      <c r="AP59" s="148"/>
      <c r="AQ59" s="66" t="e">
        <f>+AN59</f>
        <v>#REF!</v>
      </c>
      <c r="AR59" s="66">
        <f>+AO59</f>
        <v>0.2</v>
      </c>
      <c r="AS59" s="66"/>
      <c r="AT59" s="66"/>
      <c r="AU59" s="66"/>
      <c r="AV59" s="66"/>
      <c r="AW59" s="66"/>
      <c r="AX59" s="80"/>
      <c r="AY59" s="68">
        <f>AI59</f>
        <v>0.23333333333333331</v>
      </c>
    </row>
    <row r="60" spans="1:51" ht="20.25" customHeight="1" x14ac:dyDescent="0.25">
      <c r="A60" s="138"/>
      <c r="B60" s="138"/>
      <c r="C60" s="137"/>
      <c r="D60" s="139"/>
      <c r="E60" s="31" t="s">
        <v>53</v>
      </c>
      <c r="F60" s="160"/>
      <c r="G60" s="32"/>
      <c r="H60" s="33"/>
      <c r="I60" s="33"/>
      <c r="J60" s="33"/>
      <c r="K60" s="164" t="s">
        <v>54</v>
      </c>
      <c r="L60" s="164"/>
      <c r="M60" s="161"/>
      <c r="N60" s="34"/>
      <c r="O60" s="37" t="s">
        <v>152</v>
      </c>
      <c r="P60" s="38"/>
      <c r="Q60" s="107" t="s">
        <v>254</v>
      </c>
      <c r="V60" s="135"/>
      <c r="W60" s="135"/>
      <c r="X60" s="136"/>
      <c r="Y60" s="127"/>
      <c r="Z60" s="49"/>
      <c r="AA60" s="49"/>
      <c r="AB60" s="61"/>
      <c r="AD60" s="71"/>
      <c r="AE60" s="72"/>
      <c r="AF60" s="79">
        <v>0.4</v>
      </c>
      <c r="AG60" s="79">
        <v>0.13333333333333333</v>
      </c>
      <c r="AH60" s="65">
        <f t="shared" si="2"/>
        <v>0</v>
      </c>
      <c r="AI60" s="147"/>
      <c r="AJ60" s="157"/>
      <c r="AK60" s="157"/>
      <c r="AL60" s="157"/>
      <c r="AM60" s="157"/>
      <c r="AN60" s="147"/>
      <c r="AO60" s="147"/>
      <c r="AP60" s="149"/>
      <c r="AQ60" s="66"/>
      <c r="AR60" s="66"/>
      <c r="AS60" s="66"/>
      <c r="AT60" s="66"/>
      <c r="AU60" s="66"/>
      <c r="AV60" s="66"/>
      <c r="AW60" s="66"/>
      <c r="AX60" s="80"/>
    </row>
    <row r="61" spans="1:51" ht="20.25" customHeight="1" x14ac:dyDescent="0.25">
      <c r="A61" s="138"/>
      <c r="B61" s="138"/>
      <c r="C61" s="137"/>
      <c r="D61" s="139"/>
      <c r="E61" s="31" t="s">
        <v>55</v>
      </c>
      <c r="F61" s="160"/>
      <c r="G61" s="32"/>
      <c r="H61" s="33"/>
      <c r="I61" s="33"/>
      <c r="J61" s="33"/>
      <c r="K61" s="164" t="s">
        <v>56</v>
      </c>
      <c r="L61" s="164"/>
      <c r="M61" s="161"/>
      <c r="N61" s="34"/>
      <c r="O61" s="37" t="s">
        <v>153</v>
      </c>
      <c r="P61" s="38"/>
      <c r="Q61" s="107" t="s">
        <v>255</v>
      </c>
      <c r="V61" s="135"/>
      <c r="W61" s="135"/>
      <c r="X61" s="136"/>
      <c r="Y61" s="127"/>
      <c r="Z61" s="49"/>
      <c r="AA61" s="49"/>
      <c r="AB61" s="61"/>
      <c r="AD61" s="71"/>
      <c r="AE61" s="72"/>
      <c r="AF61" s="79">
        <v>0.5</v>
      </c>
      <c r="AG61" s="79">
        <v>0.16666666666666666</v>
      </c>
      <c r="AH61" s="65">
        <f t="shared" si="2"/>
        <v>0</v>
      </c>
      <c r="AI61" s="147"/>
      <c r="AJ61" s="157"/>
      <c r="AK61" s="157"/>
      <c r="AL61" s="157"/>
      <c r="AM61" s="157"/>
      <c r="AN61" s="147"/>
      <c r="AO61" s="147"/>
      <c r="AP61" s="149"/>
      <c r="AQ61" s="66"/>
      <c r="AR61" s="66"/>
      <c r="AS61" s="66"/>
      <c r="AT61" s="66"/>
      <c r="AU61" s="66"/>
      <c r="AV61" s="66"/>
      <c r="AW61" s="66"/>
      <c r="AX61" s="80"/>
    </row>
    <row r="62" spans="1:51" ht="20.25" customHeight="1" x14ac:dyDescent="0.25">
      <c r="A62" s="138"/>
      <c r="B62" s="138"/>
      <c r="C62" s="137"/>
      <c r="D62" s="139"/>
      <c r="E62" s="31" t="s">
        <v>57</v>
      </c>
      <c r="F62" s="160"/>
      <c r="G62" s="32"/>
      <c r="H62" s="33"/>
      <c r="I62" s="33"/>
      <c r="J62" s="33"/>
      <c r="K62" s="164" t="s">
        <v>58</v>
      </c>
      <c r="L62" s="164"/>
      <c r="M62" s="161"/>
      <c r="N62" s="34"/>
      <c r="O62" s="37" t="s">
        <v>154</v>
      </c>
      <c r="P62" s="38"/>
      <c r="Q62" s="107" t="s">
        <v>196</v>
      </c>
      <c r="V62" s="135"/>
      <c r="W62" s="135"/>
      <c r="X62" s="136"/>
      <c r="Y62" s="127"/>
      <c r="Z62" s="49"/>
      <c r="AA62" s="49"/>
      <c r="AB62" s="61"/>
      <c r="AD62" s="71"/>
      <c r="AE62" s="72"/>
      <c r="AF62" s="79">
        <v>0.7</v>
      </c>
      <c r="AG62" s="79">
        <v>0.23333333333333331</v>
      </c>
      <c r="AH62" s="65">
        <f t="shared" si="2"/>
        <v>0</v>
      </c>
      <c r="AI62" s="147"/>
      <c r="AJ62" s="157"/>
      <c r="AK62" s="157"/>
      <c r="AL62" s="157"/>
      <c r="AM62" s="157"/>
      <c r="AN62" s="147"/>
      <c r="AO62" s="147"/>
      <c r="AP62" s="149"/>
      <c r="AQ62" s="66"/>
      <c r="AR62" s="66"/>
      <c r="AS62" s="66"/>
      <c r="AT62" s="66"/>
      <c r="AU62" s="66"/>
      <c r="AV62" s="66"/>
      <c r="AW62" s="66"/>
      <c r="AX62" s="80"/>
    </row>
    <row r="63" spans="1:51" ht="20.25" customHeight="1" thickBot="1" x14ac:dyDescent="0.3">
      <c r="A63" s="138"/>
      <c r="B63" s="138"/>
      <c r="C63" s="137"/>
      <c r="D63" s="139"/>
      <c r="E63" s="31"/>
      <c r="F63" s="160"/>
      <c r="G63" s="32"/>
      <c r="H63" s="33"/>
      <c r="I63" s="33"/>
      <c r="J63" s="33"/>
      <c r="K63" s="171"/>
      <c r="L63" s="171"/>
      <c r="M63" s="161"/>
      <c r="N63" s="34"/>
      <c r="O63" s="35" t="s">
        <v>155</v>
      </c>
      <c r="P63" s="38"/>
      <c r="Q63" s="107" t="s">
        <v>197</v>
      </c>
      <c r="V63" s="135"/>
      <c r="W63" s="135"/>
      <c r="X63" s="136"/>
      <c r="Y63" s="127"/>
      <c r="Z63" s="49"/>
      <c r="AA63" s="49"/>
      <c r="AB63" s="61"/>
      <c r="AD63" s="71"/>
      <c r="AE63" s="72"/>
      <c r="AF63" s="79">
        <v>0.7</v>
      </c>
      <c r="AG63" s="79">
        <v>0.23333333333333331</v>
      </c>
      <c r="AH63" s="65">
        <f t="shared" si="2"/>
        <v>0</v>
      </c>
      <c r="AI63" s="147"/>
      <c r="AJ63" s="157"/>
      <c r="AK63" s="157"/>
      <c r="AL63" s="157"/>
      <c r="AM63" s="157"/>
      <c r="AN63" s="147"/>
      <c r="AO63" s="147"/>
      <c r="AP63" s="154"/>
      <c r="AQ63" s="66"/>
      <c r="AR63" s="66"/>
      <c r="AS63" s="66"/>
      <c r="AT63" s="66"/>
      <c r="AU63" s="66"/>
      <c r="AV63" s="66"/>
      <c r="AW63" s="66"/>
      <c r="AX63" s="80"/>
    </row>
    <row r="64" spans="1:51" ht="20.25" customHeight="1" x14ac:dyDescent="0.25">
      <c r="A64" s="138"/>
      <c r="B64" s="138"/>
      <c r="C64" s="137"/>
      <c r="D64" s="139"/>
      <c r="E64" s="31"/>
      <c r="F64" s="34"/>
      <c r="G64" s="32"/>
      <c r="H64" s="33"/>
      <c r="I64" s="33"/>
      <c r="J64" s="33"/>
      <c r="K64" s="41"/>
      <c r="L64" s="41"/>
      <c r="M64" s="39"/>
      <c r="N64" s="34"/>
      <c r="O64" s="35"/>
      <c r="P64" s="38"/>
      <c r="Q64" s="107" t="s">
        <v>350</v>
      </c>
      <c r="V64" s="135"/>
      <c r="W64" s="135"/>
      <c r="X64" s="136"/>
      <c r="Y64" s="127"/>
      <c r="Z64" s="49"/>
      <c r="AA64" s="49"/>
      <c r="AB64" s="61"/>
      <c r="AD64" s="71"/>
      <c r="AE64" s="72"/>
      <c r="AF64" s="79"/>
      <c r="AG64" s="79"/>
      <c r="AH64" s="65"/>
      <c r="AI64" s="73"/>
      <c r="AJ64" s="74"/>
      <c r="AK64" s="74"/>
      <c r="AL64" s="74"/>
      <c r="AM64" s="74"/>
      <c r="AN64" s="73"/>
      <c r="AO64" s="73"/>
      <c r="AP64" s="81"/>
      <c r="AQ64" s="66"/>
      <c r="AR64" s="66"/>
      <c r="AS64" s="66"/>
      <c r="AT64" s="66"/>
      <c r="AU64" s="66"/>
      <c r="AV64" s="66"/>
      <c r="AW64" s="66"/>
      <c r="AX64" s="80"/>
    </row>
    <row r="65" spans="1:51" ht="20.25" customHeight="1" thickBot="1" x14ac:dyDescent="0.3">
      <c r="A65" s="138"/>
      <c r="B65" s="138"/>
      <c r="C65" s="137"/>
      <c r="D65" s="139"/>
      <c r="E65" s="31"/>
      <c r="F65" s="34"/>
      <c r="G65" s="32"/>
      <c r="H65" s="33"/>
      <c r="I65" s="33"/>
      <c r="J65" s="33"/>
      <c r="K65" s="41"/>
      <c r="L65" s="41"/>
      <c r="M65" s="39"/>
      <c r="N65" s="34"/>
      <c r="O65" s="35"/>
      <c r="P65" s="38"/>
      <c r="Q65" s="107" t="s">
        <v>351</v>
      </c>
      <c r="V65" s="135"/>
      <c r="W65" s="135"/>
      <c r="X65" s="136"/>
      <c r="Y65" s="127"/>
      <c r="Z65" s="49"/>
      <c r="AA65" s="49"/>
      <c r="AB65" s="61"/>
      <c r="AD65" s="71"/>
      <c r="AE65" s="72"/>
      <c r="AF65" s="79"/>
      <c r="AG65" s="79"/>
      <c r="AH65" s="65"/>
      <c r="AI65" s="73"/>
      <c r="AJ65" s="74"/>
      <c r="AK65" s="74"/>
      <c r="AL65" s="74"/>
      <c r="AM65" s="74"/>
      <c r="AN65" s="73"/>
      <c r="AO65" s="73"/>
      <c r="AP65" s="81"/>
      <c r="AQ65" s="66"/>
      <c r="AR65" s="66"/>
      <c r="AS65" s="66"/>
      <c r="AT65" s="66"/>
      <c r="AU65" s="66"/>
      <c r="AV65" s="66"/>
      <c r="AW65" s="66"/>
      <c r="AX65" s="80"/>
    </row>
    <row r="66" spans="1:51" ht="20.25" customHeight="1" x14ac:dyDescent="0.25">
      <c r="A66" s="138">
        <v>11</v>
      </c>
      <c r="B66" s="138" t="s">
        <v>59</v>
      </c>
      <c r="C66" s="137" t="s">
        <v>45</v>
      </c>
      <c r="D66" s="139" t="s">
        <v>60</v>
      </c>
      <c r="E66" s="31" t="s">
        <v>61</v>
      </c>
      <c r="F66" s="160"/>
      <c r="G66" s="32"/>
      <c r="H66" s="33"/>
      <c r="I66" s="33"/>
      <c r="J66" s="33"/>
      <c r="K66" s="33"/>
      <c r="L66" s="33"/>
      <c r="M66" s="161"/>
      <c r="N66" s="34"/>
      <c r="O66" s="35" t="s">
        <v>150</v>
      </c>
      <c r="P66" s="38" t="s">
        <v>375</v>
      </c>
      <c r="Q66" s="107" t="s">
        <v>198</v>
      </c>
      <c r="V66" s="135">
        <v>4</v>
      </c>
      <c r="W66" s="135">
        <f>+COUNTIF(P66:P69,"x")</f>
        <v>1</v>
      </c>
      <c r="X66" s="136">
        <f>+W66/V66</f>
        <v>0.25</v>
      </c>
      <c r="Y66" s="127">
        <f>+X66</f>
        <v>0.25</v>
      </c>
      <c r="Z66" s="49"/>
      <c r="AA66" s="49"/>
      <c r="AB66" s="61"/>
      <c r="AC66" s="76">
        <f>+X66</f>
        <v>0.25</v>
      </c>
      <c r="AD66" s="77"/>
      <c r="AE66" s="78"/>
      <c r="AF66" s="79">
        <v>0.36359999999999998</v>
      </c>
      <c r="AG66" s="86">
        <v>0.23527889219619516</v>
      </c>
      <c r="AH66" s="65">
        <f>IF(P66="x",AG66,0)</f>
        <v>0.23527889219619516</v>
      </c>
      <c r="AI66" s="147">
        <f>SUM(AH66:AH68)</f>
        <v>0.23527889219619516</v>
      </c>
      <c r="AJ66" s="157">
        <v>-1</v>
      </c>
      <c r="AK66" s="157">
        <v>3</v>
      </c>
      <c r="AL66" s="157" t="e">
        <f>COUNTIF(#REF!,"x")</f>
        <v>#REF!</v>
      </c>
      <c r="AM66" s="157">
        <f>COUNTIF(P66:P68,"x")</f>
        <v>1</v>
      </c>
      <c r="AN66" s="147" t="e">
        <f>AL66/AJ66</f>
        <v>#REF!</v>
      </c>
      <c r="AO66" s="147">
        <f>AM66/AK66</f>
        <v>0.33333333333333331</v>
      </c>
      <c r="AP66" s="148"/>
      <c r="AQ66" s="66" t="e">
        <f>+AN66</f>
        <v>#REF!</v>
      </c>
      <c r="AR66" s="66">
        <f>+AO66</f>
        <v>0.33333333333333331</v>
      </c>
      <c r="AS66" s="66"/>
      <c r="AT66" s="66"/>
      <c r="AU66" s="66"/>
      <c r="AV66" s="66"/>
      <c r="AW66" s="66"/>
      <c r="AX66" s="80"/>
      <c r="AY66" s="68">
        <f>AI66</f>
        <v>0.23527889219619516</v>
      </c>
    </row>
    <row r="67" spans="1:51" ht="20.25" customHeight="1" x14ac:dyDescent="0.25">
      <c r="A67" s="138"/>
      <c r="B67" s="138"/>
      <c r="C67" s="137"/>
      <c r="D67" s="139"/>
      <c r="E67" s="31" t="s">
        <v>62</v>
      </c>
      <c r="F67" s="160"/>
      <c r="G67" s="32"/>
      <c r="H67" s="33"/>
      <c r="I67" s="33"/>
      <c r="J67" s="33"/>
      <c r="K67" s="33"/>
      <c r="L67" s="33"/>
      <c r="M67" s="161"/>
      <c r="N67" s="34"/>
      <c r="O67" s="37" t="s">
        <v>152</v>
      </c>
      <c r="P67" s="38"/>
      <c r="Q67" s="107" t="s">
        <v>200</v>
      </c>
      <c r="V67" s="135"/>
      <c r="W67" s="135"/>
      <c r="X67" s="136"/>
      <c r="Y67" s="127"/>
      <c r="Z67" s="49"/>
      <c r="AA67" s="49"/>
      <c r="AB67" s="61"/>
      <c r="AD67" s="71"/>
      <c r="AE67" s="72"/>
      <c r="AF67" s="79">
        <v>0.2727</v>
      </c>
      <c r="AG67" s="86">
        <v>0.17645916914714638</v>
      </c>
      <c r="AH67" s="65">
        <f>IF(P67="x",AG67,0)</f>
        <v>0</v>
      </c>
      <c r="AI67" s="147"/>
      <c r="AJ67" s="157"/>
      <c r="AK67" s="157"/>
      <c r="AL67" s="157"/>
      <c r="AM67" s="157"/>
      <c r="AN67" s="147"/>
      <c r="AO67" s="147"/>
      <c r="AP67" s="149"/>
      <c r="AQ67" s="66"/>
      <c r="AR67" s="66"/>
      <c r="AS67" s="66"/>
      <c r="AT67" s="66"/>
      <c r="AU67" s="66"/>
      <c r="AV67" s="66"/>
      <c r="AW67" s="66"/>
      <c r="AX67" s="80"/>
    </row>
    <row r="68" spans="1:51" ht="20.25" customHeight="1" x14ac:dyDescent="0.25">
      <c r="A68" s="138"/>
      <c r="B68" s="138"/>
      <c r="C68" s="137"/>
      <c r="D68" s="139"/>
      <c r="E68" s="31" t="s">
        <v>63</v>
      </c>
      <c r="F68" s="160"/>
      <c r="G68" s="32"/>
      <c r="H68" s="33"/>
      <c r="I68" s="33"/>
      <c r="J68" s="33"/>
      <c r="K68" s="33"/>
      <c r="L68" s="33"/>
      <c r="M68" s="161"/>
      <c r="N68" s="34"/>
      <c r="O68" s="37" t="s">
        <v>153</v>
      </c>
      <c r="P68" s="38"/>
      <c r="Q68" s="107" t="s">
        <v>199</v>
      </c>
      <c r="V68" s="135"/>
      <c r="W68" s="135"/>
      <c r="X68" s="136"/>
      <c r="Y68" s="127"/>
      <c r="Z68" s="49"/>
      <c r="AA68" s="49"/>
      <c r="AB68" s="61"/>
      <c r="AD68" s="71"/>
      <c r="AE68" s="72"/>
      <c r="AF68" s="79">
        <v>0.90910000000000002</v>
      </c>
      <c r="AG68" s="86">
        <v>0.58826193865665855</v>
      </c>
      <c r="AH68" s="65">
        <f>IF(P68="x",AG68,0)</f>
        <v>0</v>
      </c>
      <c r="AI68" s="147"/>
      <c r="AJ68" s="157"/>
      <c r="AK68" s="157"/>
      <c r="AL68" s="157"/>
      <c r="AM68" s="157"/>
      <c r="AN68" s="147"/>
      <c r="AO68" s="147"/>
      <c r="AP68" s="149"/>
      <c r="AQ68" s="66"/>
      <c r="AR68" s="66"/>
      <c r="AS68" s="66"/>
      <c r="AT68" s="66"/>
      <c r="AU68" s="66"/>
      <c r="AV68" s="66"/>
      <c r="AW68" s="66"/>
      <c r="AX68" s="80"/>
    </row>
    <row r="69" spans="1:51" ht="20.25" customHeight="1" thickBot="1" x14ac:dyDescent="0.3">
      <c r="A69" s="138"/>
      <c r="B69" s="138"/>
      <c r="C69" s="137"/>
      <c r="D69" s="139"/>
      <c r="E69" s="31"/>
      <c r="F69" s="34"/>
      <c r="G69" s="32"/>
      <c r="H69" s="33"/>
      <c r="I69" s="33"/>
      <c r="J69" s="33"/>
      <c r="K69" s="33"/>
      <c r="L69" s="33"/>
      <c r="M69" s="39"/>
      <c r="N69" s="34"/>
      <c r="O69" s="37"/>
      <c r="P69" s="38"/>
      <c r="Q69" s="107" t="s">
        <v>355</v>
      </c>
      <c r="V69" s="135"/>
      <c r="W69" s="135"/>
      <c r="X69" s="136"/>
      <c r="Y69" s="127"/>
      <c r="Z69" s="49"/>
      <c r="AA69" s="49"/>
      <c r="AB69" s="61"/>
      <c r="AD69" s="71"/>
      <c r="AE69" s="72"/>
      <c r="AF69" s="79"/>
      <c r="AG69" s="86"/>
      <c r="AH69" s="65"/>
      <c r="AI69" s="73"/>
      <c r="AJ69" s="74"/>
      <c r="AK69" s="74"/>
      <c r="AL69" s="74"/>
      <c r="AM69" s="74"/>
      <c r="AN69" s="73"/>
      <c r="AO69" s="73"/>
      <c r="AP69" s="84"/>
      <c r="AQ69" s="66"/>
      <c r="AR69" s="66"/>
      <c r="AS69" s="66"/>
      <c r="AT69" s="66"/>
      <c r="AU69" s="66"/>
      <c r="AV69" s="66"/>
      <c r="AW69" s="66"/>
      <c r="AX69" s="80"/>
    </row>
    <row r="70" spans="1:51" ht="20.25" customHeight="1" x14ac:dyDescent="0.25">
      <c r="A70" s="138">
        <v>12</v>
      </c>
      <c r="B70" s="138" t="s">
        <v>64</v>
      </c>
      <c r="C70" s="137" t="s">
        <v>45</v>
      </c>
      <c r="D70" s="139" t="s">
        <v>257</v>
      </c>
      <c r="E70" s="31" t="s">
        <v>65</v>
      </c>
      <c r="F70" s="160"/>
      <c r="G70" s="32"/>
      <c r="H70" s="33"/>
      <c r="I70" s="33"/>
      <c r="J70" s="33"/>
      <c r="K70" s="33"/>
      <c r="L70" s="33"/>
      <c r="M70" s="161"/>
      <c r="N70" s="34"/>
      <c r="O70" s="35" t="s">
        <v>150</v>
      </c>
      <c r="P70" s="38" t="s">
        <v>375</v>
      </c>
      <c r="Q70" s="107" t="s">
        <v>205</v>
      </c>
      <c r="V70" s="135">
        <v>6</v>
      </c>
      <c r="W70" s="135">
        <f>+COUNTIF(P70:P75,"x")</f>
        <v>2</v>
      </c>
      <c r="X70" s="136">
        <f>+W70/V70</f>
        <v>0.33333333333333331</v>
      </c>
      <c r="Y70" s="127">
        <f>+X70</f>
        <v>0.33333333333333331</v>
      </c>
      <c r="Z70" s="49"/>
      <c r="AA70" s="49"/>
      <c r="AB70" s="61"/>
      <c r="AC70" s="76">
        <f>+X70</f>
        <v>0.33333333333333331</v>
      </c>
      <c r="AD70" s="77"/>
      <c r="AE70" s="78"/>
      <c r="AF70" s="79">
        <v>0.8</v>
      </c>
      <c r="AG70" s="86">
        <v>0.38095238095238104</v>
      </c>
      <c r="AH70" s="65">
        <f>IF(P70="x",AG70,0)</f>
        <v>0.38095238095238104</v>
      </c>
      <c r="AI70" s="147">
        <f>SUM(AH70:AH73)</f>
        <v>0.66666666666666674</v>
      </c>
      <c r="AJ70" s="157">
        <v>-2</v>
      </c>
      <c r="AK70" s="157">
        <v>4</v>
      </c>
      <c r="AL70" s="157" t="e">
        <f>COUNTIF(#REF!,"x")</f>
        <v>#REF!</v>
      </c>
      <c r="AM70" s="157">
        <f>COUNTIF(P70:P73,"x")</f>
        <v>2</v>
      </c>
      <c r="AN70" s="147" t="e">
        <f>AL70/AJ70</f>
        <v>#REF!</v>
      </c>
      <c r="AO70" s="147">
        <f>AM70/AK70</f>
        <v>0.5</v>
      </c>
      <c r="AP70" s="148"/>
      <c r="AQ70" s="66" t="e">
        <f>+AN70</f>
        <v>#REF!</v>
      </c>
      <c r="AR70" s="66">
        <f>+AO70</f>
        <v>0.5</v>
      </c>
      <c r="AS70" s="66"/>
      <c r="AT70" s="66"/>
      <c r="AU70" s="66"/>
      <c r="AV70" s="66"/>
      <c r="AW70" s="66"/>
      <c r="AX70" s="80"/>
      <c r="AY70" s="68">
        <f>AI70</f>
        <v>0.66666666666666674</v>
      </c>
    </row>
    <row r="71" spans="1:51" ht="20.25" customHeight="1" x14ac:dyDescent="0.25">
      <c r="A71" s="138"/>
      <c r="B71" s="138"/>
      <c r="C71" s="137"/>
      <c r="D71" s="139"/>
      <c r="E71" s="31" t="s">
        <v>66</v>
      </c>
      <c r="F71" s="160"/>
      <c r="G71" s="32"/>
      <c r="H71" s="33"/>
      <c r="I71" s="33"/>
      <c r="J71" s="33"/>
      <c r="K71" s="33"/>
      <c r="L71" s="33"/>
      <c r="M71" s="161"/>
      <c r="N71" s="34"/>
      <c r="O71" s="37" t="s">
        <v>152</v>
      </c>
      <c r="P71" s="38" t="s">
        <v>375</v>
      </c>
      <c r="Q71" s="107" t="s">
        <v>203</v>
      </c>
      <c r="V71" s="135"/>
      <c r="W71" s="135"/>
      <c r="X71" s="136"/>
      <c r="Y71" s="127"/>
      <c r="Z71" s="49"/>
      <c r="AA71" s="49"/>
      <c r="AB71" s="61"/>
      <c r="AD71" s="71"/>
      <c r="AE71" s="72"/>
      <c r="AF71" s="79">
        <v>0.6</v>
      </c>
      <c r="AG71" s="86">
        <v>0.28571428571428575</v>
      </c>
      <c r="AH71" s="65">
        <f>IF(P71="x",AG71,0)</f>
        <v>0.28571428571428575</v>
      </c>
      <c r="AI71" s="147"/>
      <c r="AJ71" s="157"/>
      <c r="AK71" s="157"/>
      <c r="AL71" s="157"/>
      <c r="AM71" s="157"/>
      <c r="AN71" s="147"/>
      <c r="AO71" s="147"/>
      <c r="AP71" s="149"/>
      <c r="AQ71" s="66"/>
      <c r="AR71" s="66"/>
      <c r="AS71" s="66"/>
      <c r="AT71" s="66"/>
      <c r="AU71" s="66"/>
      <c r="AV71" s="66"/>
      <c r="AW71" s="66"/>
      <c r="AX71" s="80"/>
    </row>
    <row r="72" spans="1:51" ht="20.25" customHeight="1" x14ac:dyDescent="0.25">
      <c r="A72" s="138"/>
      <c r="B72" s="138"/>
      <c r="C72" s="137"/>
      <c r="D72" s="139"/>
      <c r="E72" s="31" t="s">
        <v>67</v>
      </c>
      <c r="F72" s="160"/>
      <c r="G72" s="32"/>
      <c r="H72" s="33"/>
      <c r="I72" s="33"/>
      <c r="J72" s="33"/>
      <c r="K72" s="33"/>
      <c r="L72" s="33"/>
      <c r="M72" s="161"/>
      <c r="N72" s="34"/>
      <c r="O72" s="37" t="s">
        <v>153</v>
      </c>
      <c r="P72" s="38"/>
      <c r="Q72" s="107" t="s">
        <v>202</v>
      </c>
      <c r="V72" s="135"/>
      <c r="W72" s="135"/>
      <c r="X72" s="136"/>
      <c r="Y72" s="127"/>
      <c r="Z72" s="49"/>
      <c r="AA72" s="49"/>
      <c r="AB72" s="61"/>
      <c r="AD72" s="71"/>
      <c r="AE72" s="72"/>
      <c r="AF72" s="79">
        <v>0.4</v>
      </c>
      <c r="AG72" s="86">
        <v>0.19047619047619052</v>
      </c>
      <c r="AH72" s="65">
        <f>IF(P72="x",AG72,0)</f>
        <v>0</v>
      </c>
      <c r="AI72" s="147"/>
      <c r="AJ72" s="157"/>
      <c r="AK72" s="157"/>
      <c r="AL72" s="157"/>
      <c r="AM72" s="157"/>
      <c r="AN72" s="147"/>
      <c r="AO72" s="147"/>
      <c r="AP72" s="149"/>
      <c r="AQ72" s="66"/>
      <c r="AR72" s="66"/>
      <c r="AS72" s="66"/>
      <c r="AT72" s="66"/>
      <c r="AU72" s="66"/>
      <c r="AV72" s="66"/>
      <c r="AW72" s="66"/>
      <c r="AX72" s="80"/>
    </row>
    <row r="73" spans="1:51" ht="20.25" customHeight="1" x14ac:dyDescent="0.25">
      <c r="A73" s="138"/>
      <c r="B73" s="138"/>
      <c r="C73" s="137"/>
      <c r="D73" s="139"/>
      <c r="E73" s="31"/>
      <c r="F73" s="160"/>
      <c r="G73" s="32"/>
      <c r="H73" s="33"/>
      <c r="I73" s="33"/>
      <c r="J73" s="33"/>
      <c r="K73" s="33"/>
      <c r="L73" s="33"/>
      <c r="M73" s="161"/>
      <c r="N73" s="34"/>
      <c r="O73" s="37" t="s">
        <v>154</v>
      </c>
      <c r="P73" s="38"/>
      <c r="Q73" s="107" t="s">
        <v>201</v>
      </c>
      <c r="V73" s="135"/>
      <c r="W73" s="135"/>
      <c r="X73" s="136"/>
      <c r="Y73" s="127"/>
      <c r="Z73" s="49"/>
      <c r="AA73" s="49"/>
      <c r="AB73" s="61"/>
      <c r="AD73" s="71"/>
      <c r="AE73" s="72"/>
      <c r="AF73" s="79">
        <v>0.3</v>
      </c>
      <c r="AG73" s="86">
        <v>0.14285714285714288</v>
      </c>
      <c r="AH73" s="65">
        <f>IF(P73="x",AG73,0)</f>
        <v>0</v>
      </c>
      <c r="AI73" s="147"/>
      <c r="AJ73" s="157"/>
      <c r="AK73" s="157"/>
      <c r="AL73" s="157"/>
      <c r="AM73" s="157"/>
      <c r="AN73" s="147"/>
      <c r="AO73" s="147"/>
      <c r="AP73" s="149"/>
      <c r="AQ73" s="66"/>
      <c r="AR73" s="66"/>
      <c r="AS73" s="66"/>
      <c r="AT73" s="66"/>
      <c r="AU73" s="66"/>
      <c r="AV73" s="66"/>
      <c r="AW73" s="66"/>
      <c r="AX73" s="80"/>
    </row>
    <row r="74" spans="1:51" ht="20.25" customHeight="1" x14ac:dyDescent="0.25">
      <c r="A74" s="138"/>
      <c r="B74" s="138"/>
      <c r="C74" s="137"/>
      <c r="D74" s="139"/>
      <c r="E74" s="31"/>
      <c r="F74" s="34"/>
      <c r="G74" s="32"/>
      <c r="H74" s="33"/>
      <c r="I74" s="33"/>
      <c r="J74" s="33"/>
      <c r="K74" s="33"/>
      <c r="L74" s="33"/>
      <c r="M74" s="39"/>
      <c r="N74" s="34"/>
      <c r="O74" s="37"/>
      <c r="P74" s="38"/>
      <c r="Q74" s="107" t="s">
        <v>357</v>
      </c>
      <c r="V74" s="135"/>
      <c r="W74" s="135"/>
      <c r="X74" s="136"/>
      <c r="Y74" s="127"/>
      <c r="Z74" s="49"/>
      <c r="AA74" s="49"/>
      <c r="AB74" s="61"/>
      <c r="AD74" s="71"/>
      <c r="AE74" s="72"/>
      <c r="AF74" s="79"/>
      <c r="AG74" s="86"/>
      <c r="AH74" s="65"/>
      <c r="AI74" s="73"/>
      <c r="AJ74" s="74"/>
      <c r="AK74" s="74"/>
      <c r="AL74" s="74"/>
      <c r="AM74" s="74"/>
      <c r="AN74" s="73"/>
      <c r="AO74" s="73"/>
      <c r="AP74" s="84"/>
      <c r="AQ74" s="66"/>
      <c r="AR74" s="66"/>
      <c r="AS74" s="66"/>
      <c r="AT74" s="66"/>
      <c r="AU74" s="66"/>
      <c r="AV74" s="66"/>
      <c r="AW74" s="66"/>
      <c r="AX74" s="80"/>
    </row>
    <row r="75" spans="1:51" ht="20.25" customHeight="1" thickBot="1" x14ac:dyDescent="0.3">
      <c r="A75" s="138"/>
      <c r="B75" s="138"/>
      <c r="C75" s="137"/>
      <c r="D75" s="139"/>
      <c r="E75" s="31"/>
      <c r="F75" s="34"/>
      <c r="G75" s="32"/>
      <c r="H75" s="33"/>
      <c r="I75" s="33"/>
      <c r="J75" s="33"/>
      <c r="K75" s="33"/>
      <c r="L75" s="33"/>
      <c r="M75" s="39"/>
      <c r="N75" s="34"/>
      <c r="O75" s="37"/>
      <c r="P75" s="38"/>
      <c r="Q75" s="107" t="s">
        <v>356</v>
      </c>
      <c r="V75" s="135"/>
      <c r="W75" s="135"/>
      <c r="X75" s="136"/>
      <c r="Y75" s="127"/>
      <c r="Z75" s="49"/>
      <c r="AA75" s="49"/>
      <c r="AB75" s="61"/>
      <c r="AD75" s="71"/>
      <c r="AE75" s="72"/>
      <c r="AF75" s="79"/>
      <c r="AG75" s="86"/>
      <c r="AH75" s="65"/>
      <c r="AI75" s="73"/>
      <c r="AJ75" s="74"/>
      <c r="AK75" s="74"/>
      <c r="AL75" s="74"/>
      <c r="AM75" s="74"/>
      <c r="AN75" s="73"/>
      <c r="AO75" s="73"/>
      <c r="AP75" s="84"/>
      <c r="AQ75" s="66"/>
      <c r="AR75" s="66"/>
      <c r="AS75" s="66"/>
      <c r="AT75" s="66"/>
      <c r="AU75" s="66"/>
      <c r="AV75" s="66"/>
      <c r="AW75" s="66"/>
      <c r="AX75" s="80"/>
    </row>
    <row r="76" spans="1:51" ht="20.25" customHeight="1" x14ac:dyDescent="0.25">
      <c r="A76" s="138">
        <v>13</v>
      </c>
      <c r="B76" s="138" t="s">
        <v>68</v>
      </c>
      <c r="C76" s="137" t="s">
        <v>45</v>
      </c>
      <c r="D76" s="139" t="s">
        <v>256</v>
      </c>
      <c r="E76" s="31" t="s">
        <v>69</v>
      </c>
      <c r="F76" s="160"/>
      <c r="G76" s="32"/>
      <c r="H76" s="33"/>
      <c r="I76" s="33"/>
      <c r="J76" s="33"/>
      <c r="K76" s="33"/>
      <c r="L76" s="33"/>
      <c r="M76" s="161"/>
      <c r="N76" s="34"/>
      <c r="O76" s="35" t="s">
        <v>150</v>
      </c>
      <c r="P76" s="38" t="s">
        <v>375</v>
      </c>
      <c r="Q76" s="107" t="s">
        <v>204</v>
      </c>
      <c r="V76" s="135">
        <v>6</v>
      </c>
      <c r="W76" s="135">
        <f>+COUNTIF(P76:P81,"x")</f>
        <v>1</v>
      </c>
      <c r="X76" s="136">
        <f>+W76/V76</f>
        <v>0.16666666666666666</v>
      </c>
      <c r="Y76" s="127">
        <f>+X76</f>
        <v>0.16666666666666666</v>
      </c>
      <c r="Z76" s="49"/>
      <c r="AA76" s="49"/>
      <c r="AB76" s="61"/>
      <c r="AC76" s="76">
        <f>+X76</f>
        <v>0.16666666666666666</v>
      </c>
      <c r="AD76" s="77"/>
      <c r="AE76" s="78"/>
      <c r="AF76" s="79">
        <v>0.81819999999999993</v>
      </c>
      <c r="AG76" s="86">
        <v>0.40910000000000002</v>
      </c>
      <c r="AH76" s="65">
        <f>IF(P76="x",AG76,0)</f>
        <v>0.40910000000000002</v>
      </c>
      <c r="AI76" s="147">
        <f>SUM(AH76:AH79)</f>
        <v>0.40910000000000002</v>
      </c>
      <c r="AJ76" s="157">
        <v>-2</v>
      </c>
      <c r="AK76" s="157">
        <v>4</v>
      </c>
      <c r="AL76" s="157" t="e">
        <f>COUNTIF(#REF!,"x")</f>
        <v>#REF!</v>
      </c>
      <c r="AM76" s="157">
        <f>COUNTIF(P76:P79,"x")</f>
        <v>1</v>
      </c>
      <c r="AN76" s="147" t="e">
        <f>AL76/AJ76</f>
        <v>#REF!</v>
      </c>
      <c r="AO76" s="147">
        <f>AM76/AK76</f>
        <v>0.25</v>
      </c>
      <c r="AP76" s="148"/>
      <c r="AQ76" s="66" t="e">
        <f>+AN76</f>
        <v>#REF!</v>
      </c>
      <c r="AR76" s="66">
        <f>+AO76</f>
        <v>0.25</v>
      </c>
      <c r="AS76" s="66"/>
      <c r="AT76" s="66"/>
      <c r="AU76" s="66"/>
      <c r="AV76" s="66"/>
      <c r="AW76" s="66"/>
      <c r="AX76" s="80"/>
      <c r="AY76" s="68">
        <f>AI76</f>
        <v>0.40910000000000002</v>
      </c>
    </row>
    <row r="77" spans="1:51" ht="20.25" customHeight="1" x14ac:dyDescent="0.25">
      <c r="A77" s="138"/>
      <c r="B77" s="138"/>
      <c r="C77" s="137"/>
      <c r="D77" s="139"/>
      <c r="E77" s="31" t="s">
        <v>70</v>
      </c>
      <c r="F77" s="160"/>
      <c r="G77" s="32"/>
      <c r="H77" s="33"/>
      <c r="I77" s="33"/>
      <c r="J77" s="33"/>
      <c r="K77" s="33"/>
      <c r="L77" s="33"/>
      <c r="M77" s="161"/>
      <c r="N77" s="34"/>
      <c r="O77" s="37" t="s">
        <v>152</v>
      </c>
      <c r="P77" s="38"/>
      <c r="Q77" s="107" t="s">
        <v>206</v>
      </c>
      <c r="V77" s="135"/>
      <c r="W77" s="135"/>
      <c r="X77" s="136"/>
      <c r="Y77" s="127"/>
      <c r="Z77" s="49"/>
      <c r="AA77" s="49"/>
      <c r="AB77" s="61"/>
      <c r="AD77" s="71"/>
      <c r="AE77" s="72"/>
      <c r="AF77" s="79">
        <v>0.63639999999999997</v>
      </c>
      <c r="AG77" s="86">
        <v>0.31820000000000004</v>
      </c>
      <c r="AH77" s="65">
        <f>IF(P77="x",AG77,0)</f>
        <v>0</v>
      </c>
      <c r="AI77" s="147"/>
      <c r="AJ77" s="157"/>
      <c r="AK77" s="157"/>
      <c r="AL77" s="157"/>
      <c r="AM77" s="157"/>
      <c r="AN77" s="147"/>
      <c r="AO77" s="147"/>
      <c r="AP77" s="149"/>
      <c r="AQ77" s="66"/>
      <c r="AR77" s="66"/>
      <c r="AS77" s="66"/>
      <c r="AT77" s="66"/>
      <c r="AU77" s="66"/>
      <c r="AV77" s="66"/>
      <c r="AW77" s="66"/>
      <c r="AX77" s="80"/>
    </row>
    <row r="78" spans="1:51" ht="20.25" customHeight="1" x14ac:dyDescent="0.25">
      <c r="A78" s="138"/>
      <c r="B78" s="138"/>
      <c r="C78" s="137"/>
      <c r="D78" s="139"/>
      <c r="E78" s="31" t="s">
        <v>71</v>
      </c>
      <c r="F78" s="160"/>
      <c r="G78" s="32"/>
      <c r="H78" s="33"/>
      <c r="I78" s="33"/>
      <c r="J78" s="33"/>
      <c r="K78" s="33"/>
      <c r="L78" s="33"/>
      <c r="M78" s="161"/>
      <c r="N78" s="34"/>
      <c r="O78" s="37" t="s">
        <v>153</v>
      </c>
      <c r="P78" s="38"/>
      <c r="Q78" s="107" t="s">
        <v>207</v>
      </c>
      <c r="V78" s="135"/>
      <c r="W78" s="135"/>
      <c r="X78" s="136"/>
      <c r="Y78" s="127"/>
      <c r="Z78" s="49"/>
      <c r="AA78" s="49"/>
      <c r="AB78" s="61"/>
      <c r="AD78" s="71"/>
      <c r="AE78" s="72"/>
      <c r="AF78" s="79">
        <v>0.36359999999999998</v>
      </c>
      <c r="AG78" s="86">
        <v>0.18180000000000002</v>
      </c>
      <c r="AH78" s="65">
        <f>IF(P78="x",AG78,0)</f>
        <v>0</v>
      </c>
      <c r="AI78" s="147"/>
      <c r="AJ78" s="157"/>
      <c r="AK78" s="157"/>
      <c r="AL78" s="157"/>
      <c r="AM78" s="157"/>
      <c r="AN78" s="147"/>
      <c r="AO78" s="147"/>
      <c r="AP78" s="149"/>
      <c r="AQ78" s="66"/>
      <c r="AR78" s="66"/>
      <c r="AS78" s="66"/>
      <c r="AT78" s="66"/>
      <c r="AU78" s="66"/>
      <c r="AV78" s="66"/>
      <c r="AW78" s="66"/>
      <c r="AX78" s="80"/>
    </row>
    <row r="79" spans="1:51" ht="20.25" customHeight="1" x14ac:dyDescent="0.25">
      <c r="A79" s="138"/>
      <c r="B79" s="138"/>
      <c r="C79" s="137"/>
      <c r="D79" s="139"/>
      <c r="E79" s="31"/>
      <c r="F79" s="160"/>
      <c r="G79" s="32"/>
      <c r="H79" s="33"/>
      <c r="I79" s="33"/>
      <c r="J79" s="33"/>
      <c r="K79" s="33"/>
      <c r="L79" s="33"/>
      <c r="M79" s="161"/>
      <c r="N79" s="34"/>
      <c r="O79" s="37" t="s">
        <v>154</v>
      </c>
      <c r="P79" s="38"/>
      <c r="Q79" s="107" t="s">
        <v>208</v>
      </c>
      <c r="V79" s="135"/>
      <c r="W79" s="135"/>
      <c r="X79" s="136"/>
      <c r="Y79" s="127"/>
      <c r="Z79" s="49"/>
      <c r="AA79" s="49"/>
      <c r="AB79" s="61"/>
      <c r="AD79" s="71"/>
      <c r="AE79" s="72"/>
      <c r="AF79" s="79">
        <v>0.18179999999999999</v>
      </c>
      <c r="AG79" s="86">
        <v>9.0900000000000009E-2</v>
      </c>
      <c r="AH79" s="65">
        <f>IF(P79="x",AG79,0)</f>
        <v>0</v>
      </c>
      <c r="AI79" s="147"/>
      <c r="AJ79" s="157"/>
      <c r="AK79" s="157"/>
      <c r="AL79" s="157"/>
      <c r="AM79" s="157"/>
      <c r="AN79" s="147"/>
      <c r="AO79" s="147"/>
      <c r="AP79" s="149"/>
      <c r="AQ79" s="66"/>
      <c r="AR79" s="66"/>
      <c r="AS79" s="66"/>
      <c r="AT79" s="66"/>
      <c r="AU79" s="66"/>
      <c r="AV79" s="66"/>
      <c r="AW79" s="66"/>
      <c r="AX79" s="80"/>
    </row>
    <row r="80" spans="1:51" ht="20.25" customHeight="1" x14ac:dyDescent="0.25">
      <c r="A80" s="138"/>
      <c r="B80" s="138"/>
      <c r="C80" s="137"/>
      <c r="D80" s="139"/>
      <c r="E80" s="31"/>
      <c r="F80" s="34"/>
      <c r="G80" s="32"/>
      <c r="H80" s="33"/>
      <c r="I80" s="33"/>
      <c r="J80" s="33"/>
      <c r="K80" s="33"/>
      <c r="L80" s="33"/>
      <c r="M80" s="39"/>
      <c r="N80" s="34"/>
      <c r="O80" s="37"/>
      <c r="P80" s="38"/>
      <c r="Q80" s="107" t="s">
        <v>358</v>
      </c>
      <c r="V80" s="135"/>
      <c r="W80" s="135"/>
      <c r="X80" s="136"/>
      <c r="Y80" s="127"/>
      <c r="Z80" s="49"/>
      <c r="AA80" s="49"/>
      <c r="AB80" s="61"/>
      <c r="AD80" s="71"/>
      <c r="AE80" s="72"/>
      <c r="AF80" s="79"/>
      <c r="AG80" s="86"/>
      <c r="AH80" s="65"/>
      <c r="AI80" s="73"/>
      <c r="AJ80" s="74"/>
      <c r="AK80" s="74"/>
      <c r="AL80" s="74"/>
      <c r="AM80" s="74"/>
      <c r="AN80" s="73"/>
      <c r="AO80" s="73"/>
      <c r="AP80" s="84"/>
      <c r="AQ80" s="66"/>
      <c r="AR80" s="66"/>
      <c r="AS80" s="66"/>
      <c r="AT80" s="66"/>
      <c r="AU80" s="66"/>
      <c r="AV80" s="66"/>
      <c r="AW80" s="66"/>
      <c r="AX80" s="80"/>
    </row>
    <row r="81" spans="1:51" ht="20.25" customHeight="1" thickBot="1" x14ac:dyDescent="0.3">
      <c r="A81" s="138"/>
      <c r="B81" s="138"/>
      <c r="C81" s="137"/>
      <c r="D81" s="139"/>
      <c r="E81" s="31"/>
      <c r="F81" s="34"/>
      <c r="G81" s="32"/>
      <c r="H81" s="33"/>
      <c r="I81" s="33"/>
      <c r="J81" s="33"/>
      <c r="K81" s="33"/>
      <c r="L81" s="33"/>
      <c r="M81" s="39"/>
      <c r="N81" s="34"/>
      <c r="O81" s="37"/>
      <c r="P81" s="38"/>
      <c r="Q81" s="107" t="s">
        <v>359</v>
      </c>
      <c r="V81" s="135"/>
      <c r="W81" s="135"/>
      <c r="X81" s="136"/>
      <c r="Y81" s="127"/>
      <c r="Z81" s="49"/>
      <c r="AA81" s="49"/>
      <c r="AB81" s="61"/>
      <c r="AD81" s="71"/>
      <c r="AE81" s="72"/>
      <c r="AF81" s="79"/>
      <c r="AG81" s="86"/>
      <c r="AH81" s="65"/>
      <c r="AI81" s="73"/>
      <c r="AJ81" s="74"/>
      <c r="AK81" s="74"/>
      <c r="AL81" s="74"/>
      <c r="AM81" s="74"/>
      <c r="AN81" s="73"/>
      <c r="AO81" s="73"/>
      <c r="AP81" s="84"/>
      <c r="AQ81" s="66"/>
      <c r="AR81" s="66"/>
      <c r="AS81" s="66"/>
      <c r="AT81" s="66"/>
      <c r="AU81" s="66"/>
      <c r="AV81" s="66"/>
      <c r="AW81" s="66"/>
      <c r="AX81" s="80"/>
    </row>
    <row r="82" spans="1:51" ht="20.25" customHeight="1" x14ac:dyDescent="0.25">
      <c r="A82" s="138">
        <v>14</v>
      </c>
      <c r="B82" s="138" t="s">
        <v>72</v>
      </c>
      <c r="C82" s="137" t="s">
        <v>13</v>
      </c>
      <c r="D82" s="145" t="s">
        <v>535</v>
      </c>
      <c r="E82" s="31" t="s">
        <v>73</v>
      </c>
      <c r="F82" s="160"/>
      <c r="G82" s="32"/>
      <c r="H82" s="33"/>
      <c r="I82" s="33"/>
      <c r="J82" s="33"/>
      <c r="K82" s="33"/>
      <c r="L82" s="33"/>
      <c r="M82" s="161"/>
      <c r="N82" s="34"/>
      <c r="O82" s="35" t="s">
        <v>150</v>
      </c>
      <c r="P82" s="38" t="s">
        <v>375</v>
      </c>
      <c r="Q82" s="107" t="s">
        <v>502</v>
      </c>
      <c r="V82" s="135">
        <v>6</v>
      </c>
      <c r="W82" s="135">
        <f>+COUNTIF(P82:P87,"x")</f>
        <v>2</v>
      </c>
      <c r="X82" s="136">
        <f>+W82/V82</f>
        <v>0.33333333333333331</v>
      </c>
      <c r="Y82" s="127">
        <f>+X82</f>
        <v>0.33333333333333331</v>
      </c>
      <c r="Z82" s="49"/>
      <c r="AA82" s="49"/>
      <c r="AB82" s="61"/>
      <c r="AC82" s="76">
        <f>+X82</f>
        <v>0.33333333333333331</v>
      </c>
      <c r="AD82" s="77"/>
      <c r="AE82" s="78"/>
      <c r="AF82" s="79">
        <v>0.36359999999999998</v>
      </c>
      <c r="AG82" s="86">
        <v>0.19045623592268607</v>
      </c>
      <c r="AH82" s="65">
        <f>IF(P82="x",AG82,0)</f>
        <v>0.19045623592268607</v>
      </c>
      <c r="AI82" s="147">
        <f>SUM(AH82:AH87)</f>
        <v>0.19045623592268607</v>
      </c>
      <c r="AJ82" s="157">
        <v>-1</v>
      </c>
      <c r="AK82" s="157">
        <v>4</v>
      </c>
      <c r="AL82" s="157" t="e">
        <f>COUNTIF(#REF!,"x")</f>
        <v>#REF!</v>
      </c>
      <c r="AM82" s="157">
        <f>COUNTIF(P82:P87,"x")</f>
        <v>2</v>
      </c>
      <c r="AN82" s="147" t="e">
        <f>AL82/AJ82</f>
        <v>#REF!</v>
      </c>
      <c r="AO82" s="147">
        <f>AM82/AK82</f>
        <v>0.5</v>
      </c>
      <c r="AP82" s="148"/>
      <c r="AQ82" s="66" t="e">
        <f>+AN82</f>
        <v>#REF!</v>
      </c>
      <c r="AR82" s="66">
        <f>+AO82</f>
        <v>0.5</v>
      </c>
      <c r="AS82" s="66"/>
      <c r="AT82" s="66"/>
      <c r="AU82" s="66"/>
      <c r="AV82" s="66"/>
      <c r="AW82" s="66"/>
      <c r="AX82" s="80"/>
      <c r="AY82" s="68">
        <f>AI82</f>
        <v>0.19045623592268607</v>
      </c>
    </row>
    <row r="83" spans="1:51" ht="20.25" customHeight="1" x14ac:dyDescent="0.25">
      <c r="A83" s="138"/>
      <c r="B83" s="144"/>
      <c r="C83" s="144"/>
      <c r="D83" s="146"/>
      <c r="E83" s="31" t="s">
        <v>74</v>
      </c>
      <c r="F83" s="160"/>
      <c r="G83" s="32"/>
      <c r="H83" s="33"/>
      <c r="I83" s="33"/>
      <c r="J83" s="33"/>
      <c r="K83" s="33"/>
      <c r="L83" s="33"/>
      <c r="M83" s="161"/>
      <c r="N83" s="34"/>
      <c r="O83" s="37" t="s">
        <v>152</v>
      </c>
      <c r="P83" s="38"/>
      <c r="Q83" s="107" t="s">
        <v>209</v>
      </c>
      <c r="V83" s="135"/>
      <c r="W83" s="135"/>
      <c r="X83" s="136"/>
      <c r="Y83" s="127"/>
      <c r="Z83" s="49"/>
      <c r="AA83" s="49"/>
      <c r="AB83" s="61"/>
      <c r="AD83" s="71"/>
      <c r="AE83" s="72"/>
      <c r="AF83" s="79">
        <v>0.90910000000000002</v>
      </c>
      <c r="AG83" s="86">
        <v>0.47619297050966425</v>
      </c>
      <c r="AH83" s="65">
        <f>IF(P83="x",AG83,0)</f>
        <v>0</v>
      </c>
      <c r="AI83" s="147"/>
      <c r="AJ83" s="157"/>
      <c r="AK83" s="157"/>
      <c r="AL83" s="157"/>
      <c r="AM83" s="157"/>
      <c r="AN83" s="147"/>
      <c r="AO83" s="147"/>
      <c r="AP83" s="149"/>
      <c r="AQ83" s="66"/>
      <c r="AR83" s="66"/>
      <c r="AS83" s="66"/>
      <c r="AT83" s="66"/>
      <c r="AU83" s="66"/>
      <c r="AV83" s="66"/>
      <c r="AW83" s="66"/>
      <c r="AX83" s="80"/>
    </row>
    <row r="84" spans="1:51" ht="20.25" customHeight="1" x14ac:dyDescent="0.25">
      <c r="A84" s="138"/>
      <c r="B84" s="144"/>
      <c r="C84" s="144"/>
      <c r="D84" s="146"/>
      <c r="E84" s="31" t="s">
        <v>75</v>
      </c>
      <c r="F84" s="160"/>
      <c r="G84" s="32"/>
      <c r="H84" s="33"/>
      <c r="I84" s="33"/>
      <c r="J84" s="33"/>
      <c r="K84" s="33"/>
      <c r="L84" s="33"/>
      <c r="M84" s="161"/>
      <c r="N84" s="34"/>
      <c r="O84" s="37" t="s">
        <v>153</v>
      </c>
      <c r="P84" s="38"/>
      <c r="Q84" s="107" t="s">
        <v>386</v>
      </c>
      <c r="V84" s="135"/>
      <c r="W84" s="135"/>
      <c r="X84" s="136"/>
      <c r="Y84" s="127"/>
      <c r="Z84" s="49"/>
      <c r="AA84" s="49"/>
      <c r="AB84" s="61"/>
      <c r="AD84" s="71"/>
      <c r="AE84" s="72"/>
      <c r="AF84" s="79">
        <v>0.54549999999999998</v>
      </c>
      <c r="AG84" s="86">
        <v>0.28573673458697812</v>
      </c>
      <c r="AH84" s="65">
        <f>IF(P84="x",AG84,0)</f>
        <v>0</v>
      </c>
      <c r="AI84" s="147"/>
      <c r="AJ84" s="157"/>
      <c r="AK84" s="157"/>
      <c r="AL84" s="157"/>
      <c r="AM84" s="157"/>
      <c r="AN84" s="147"/>
      <c r="AO84" s="147"/>
      <c r="AP84" s="149"/>
      <c r="AQ84" s="66"/>
      <c r="AR84" s="66"/>
      <c r="AS84" s="66"/>
      <c r="AT84" s="66"/>
      <c r="AU84" s="66"/>
      <c r="AV84" s="66"/>
      <c r="AW84" s="66"/>
      <c r="AX84" s="80"/>
    </row>
    <row r="85" spans="1:51" ht="20.25" customHeight="1" x14ac:dyDescent="0.25">
      <c r="A85" s="138"/>
      <c r="B85" s="144"/>
      <c r="C85" s="144"/>
      <c r="D85" s="146"/>
      <c r="E85" s="31"/>
      <c r="F85" s="160"/>
      <c r="G85" s="32"/>
      <c r="H85" s="33"/>
      <c r="I85" s="33"/>
      <c r="J85" s="33"/>
      <c r="K85" s="33"/>
      <c r="L85" s="33"/>
      <c r="M85" s="161"/>
      <c r="N85" s="34"/>
      <c r="O85" s="37"/>
      <c r="P85" s="38"/>
      <c r="Q85" s="107" t="s">
        <v>385</v>
      </c>
      <c r="V85" s="135"/>
      <c r="W85" s="135"/>
      <c r="X85" s="136"/>
      <c r="Y85" s="127"/>
      <c r="Z85" s="49"/>
      <c r="AA85" s="49"/>
      <c r="AB85" s="61"/>
      <c r="AD85" s="71"/>
      <c r="AE85" s="72"/>
      <c r="AF85" s="79"/>
      <c r="AG85" s="86"/>
      <c r="AH85" s="65"/>
      <c r="AI85" s="147"/>
      <c r="AJ85" s="157"/>
      <c r="AK85" s="157"/>
      <c r="AL85" s="157"/>
      <c r="AM85" s="157"/>
      <c r="AN85" s="147"/>
      <c r="AO85" s="147"/>
      <c r="AP85" s="149"/>
      <c r="AQ85" s="66"/>
      <c r="AR85" s="66"/>
      <c r="AS85" s="66"/>
      <c r="AT85" s="66"/>
      <c r="AU85" s="66"/>
      <c r="AV85" s="66"/>
      <c r="AW85" s="66"/>
      <c r="AX85" s="80"/>
    </row>
    <row r="86" spans="1:51" ht="20.25" customHeight="1" x14ac:dyDescent="0.25">
      <c r="A86" s="138"/>
      <c r="B86" s="144"/>
      <c r="C86" s="144"/>
      <c r="D86" s="146"/>
      <c r="E86" s="31"/>
      <c r="F86" s="160"/>
      <c r="G86" s="32"/>
      <c r="H86" s="33"/>
      <c r="I86" s="33"/>
      <c r="J86" s="33"/>
      <c r="K86" s="33"/>
      <c r="L86" s="33"/>
      <c r="M86" s="161"/>
      <c r="N86" s="34"/>
      <c r="O86" s="37"/>
      <c r="P86" s="38" t="s">
        <v>375</v>
      </c>
      <c r="Q86" s="107" t="s">
        <v>157</v>
      </c>
      <c r="V86" s="135"/>
      <c r="W86" s="135"/>
      <c r="X86" s="136"/>
      <c r="Y86" s="127"/>
      <c r="Z86" s="49"/>
      <c r="AA86" s="49"/>
      <c r="AB86" s="61"/>
      <c r="AD86" s="71"/>
      <c r="AE86" s="72"/>
      <c r="AF86" s="79"/>
      <c r="AG86" s="86"/>
      <c r="AH86" s="65"/>
      <c r="AI86" s="147"/>
      <c r="AJ86" s="157"/>
      <c r="AK86" s="157"/>
      <c r="AL86" s="157"/>
      <c r="AM86" s="157"/>
      <c r="AN86" s="147"/>
      <c r="AO86" s="147"/>
      <c r="AP86" s="149"/>
      <c r="AQ86" s="66"/>
      <c r="AR86" s="66"/>
      <c r="AS86" s="66"/>
      <c r="AT86" s="66"/>
      <c r="AU86" s="66"/>
      <c r="AV86" s="66"/>
      <c r="AW86" s="66"/>
      <c r="AX86" s="80"/>
    </row>
    <row r="87" spans="1:51" ht="20.25" customHeight="1" thickBot="1" x14ac:dyDescent="0.3">
      <c r="A87" s="138"/>
      <c r="B87" s="144"/>
      <c r="C87" s="144"/>
      <c r="D87" s="146"/>
      <c r="E87" s="31"/>
      <c r="F87" s="160"/>
      <c r="G87" s="32"/>
      <c r="H87" s="33"/>
      <c r="I87" s="33"/>
      <c r="J87" s="33"/>
      <c r="K87" s="33"/>
      <c r="L87" s="33"/>
      <c r="M87" s="161"/>
      <c r="N87" s="34"/>
      <c r="O87" s="37" t="s">
        <v>154</v>
      </c>
      <c r="P87" s="38"/>
      <c r="Q87" s="107" t="s">
        <v>387</v>
      </c>
      <c r="V87" s="135"/>
      <c r="W87" s="135"/>
      <c r="X87" s="136"/>
      <c r="Y87" s="127"/>
      <c r="Z87" s="49"/>
      <c r="AA87" s="49"/>
      <c r="AB87" s="61"/>
      <c r="AD87" s="71"/>
      <c r="AE87" s="72"/>
      <c r="AF87" s="79">
        <v>9.0899999999999995E-2</v>
      </c>
      <c r="AG87" s="86">
        <v>4.7614058980671517E-2</v>
      </c>
      <c r="AH87" s="65">
        <f t="shared" ref="AH87:AH95" si="3">IF(P87="x",AG87,0)</f>
        <v>0</v>
      </c>
      <c r="AI87" s="147"/>
      <c r="AJ87" s="157"/>
      <c r="AK87" s="157"/>
      <c r="AL87" s="157"/>
      <c r="AM87" s="157"/>
      <c r="AN87" s="147"/>
      <c r="AO87" s="147"/>
      <c r="AP87" s="149"/>
      <c r="AQ87" s="66"/>
      <c r="AR87" s="66"/>
      <c r="AS87" s="66"/>
      <c r="AT87" s="66"/>
      <c r="AU87" s="66"/>
      <c r="AV87" s="66"/>
      <c r="AW87" s="66"/>
      <c r="AX87" s="80"/>
    </row>
    <row r="88" spans="1:51" ht="20.25" customHeight="1" x14ac:dyDescent="0.25">
      <c r="A88" s="138">
        <v>15</v>
      </c>
      <c r="B88" s="138" t="s">
        <v>76</v>
      </c>
      <c r="C88" s="137" t="s">
        <v>45</v>
      </c>
      <c r="D88" s="145" t="s">
        <v>353</v>
      </c>
      <c r="E88" s="31" t="s">
        <v>77</v>
      </c>
      <c r="F88" s="160"/>
      <c r="G88" s="32"/>
      <c r="H88" s="33"/>
      <c r="I88" s="33"/>
      <c r="J88" s="33"/>
      <c r="K88" s="33"/>
      <c r="L88" s="33"/>
      <c r="M88" s="161"/>
      <c r="N88" s="34"/>
      <c r="O88" s="35" t="s">
        <v>150</v>
      </c>
      <c r="P88" s="38" t="s">
        <v>375</v>
      </c>
      <c r="Q88" s="107" t="s">
        <v>258</v>
      </c>
      <c r="V88" s="135">
        <v>4</v>
      </c>
      <c r="W88" s="135">
        <f>+COUNTIF(P88:P91,"x")</f>
        <v>1</v>
      </c>
      <c r="X88" s="136">
        <f>+W88/V88</f>
        <v>0.25</v>
      </c>
      <c r="Y88" s="127">
        <f>+X88</f>
        <v>0.25</v>
      </c>
      <c r="Z88" s="49"/>
      <c r="AA88" s="49"/>
      <c r="AB88" s="61"/>
      <c r="AC88" s="76">
        <f>+X88</f>
        <v>0.25</v>
      </c>
      <c r="AD88" s="77"/>
      <c r="AE88" s="78"/>
      <c r="AF88" s="79">
        <v>0.72730000000000006</v>
      </c>
      <c r="AG88" s="86">
        <v>0.34782400765184124</v>
      </c>
      <c r="AH88" s="65">
        <f t="shared" si="3"/>
        <v>0.34782400765184124</v>
      </c>
      <c r="AI88" s="147">
        <f>SUM(AH88:AH91)</f>
        <v>0.34782400765184124</v>
      </c>
      <c r="AJ88" s="157">
        <v>0</v>
      </c>
      <c r="AK88" s="157">
        <v>4</v>
      </c>
      <c r="AL88" s="157" t="e">
        <f>COUNTIF(#REF!,"x")</f>
        <v>#REF!</v>
      </c>
      <c r="AM88" s="157">
        <f>COUNTIF(P88:P91,"x")</f>
        <v>1</v>
      </c>
      <c r="AN88" s="147" t="e">
        <f>AL88/AJ88</f>
        <v>#REF!</v>
      </c>
      <c r="AO88" s="147">
        <f>AM88/AK88</f>
        <v>0.25</v>
      </c>
      <c r="AP88" s="148"/>
      <c r="AQ88" s="66" t="e">
        <f>+AN88</f>
        <v>#REF!</v>
      </c>
      <c r="AR88" s="66">
        <f>+AO88</f>
        <v>0.25</v>
      </c>
      <c r="AS88" s="66"/>
      <c r="AT88" s="66"/>
      <c r="AU88" s="66"/>
      <c r="AV88" s="66"/>
      <c r="AW88" s="66"/>
      <c r="AX88" s="80"/>
      <c r="AY88" s="68">
        <f>AI88</f>
        <v>0.34782400765184124</v>
      </c>
    </row>
    <row r="89" spans="1:51" ht="20.25" customHeight="1" x14ac:dyDescent="0.25">
      <c r="A89" s="138"/>
      <c r="B89" s="144"/>
      <c r="C89" s="144"/>
      <c r="D89" s="146"/>
      <c r="E89" s="31" t="s">
        <v>78</v>
      </c>
      <c r="F89" s="160"/>
      <c r="G89" s="32"/>
      <c r="H89" s="33"/>
      <c r="I89" s="33"/>
      <c r="J89" s="33"/>
      <c r="K89" s="33"/>
      <c r="L89" s="33"/>
      <c r="M89" s="161"/>
      <c r="N89" s="34"/>
      <c r="O89" s="37" t="s">
        <v>152</v>
      </c>
      <c r="P89" s="38"/>
      <c r="Q89" s="107" t="s">
        <v>259</v>
      </c>
      <c r="V89" s="135"/>
      <c r="W89" s="135"/>
      <c r="X89" s="136"/>
      <c r="Y89" s="127"/>
      <c r="Z89" s="49"/>
      <c r="AA89" s="49"/>
      <c r="AB89" s="61"/>
      <c r="AD89" s="71"/>
      <c r="AE89" s="72"/>
      <c r="AF89" s="79">
        <v>0.54549999999999998</v>
      </c>
      <c r="AG89" s="86">
        <v>0.26087996174079386</v>
      </c>
      <c r="AH89" s="65">
        <f t="shared" si="3"/>
        <v>0</v>
      </c>
      <c r="AI89" s="147"/>
      <c r="AJ89" s="157"/>
      <c r="AK89" s="157"/>
      <c r="AL89" s="157"/>
      <c r="AM89" s="157"/>
      <c r="AN89" s="147"/>
      <c r="AO89" s="147"/>
      <c r="AP89" s="149"/>
      <c r="AQ89" s="66"/>
      <c r="AR89" s="66"/>
      <c r="AS89" s="66"/>
      <c r="AT89" s="66"/>
      <c r="AU89" s="66"/>
      <c r="AV89" s="66"/>
      <c r="AW89" s="66"/>
      <c r="AX89" s="80"/>
    </row>
    <row r="90" spans="1:51" ht="20.25" customHeight="1" x14ac:dyDescent="0.25">
      <c r="A90" s="138"/>
      <c r="B90" s="144"/>
      <c r="C90" s="144"/>
      <c r="D90" s="146"/>
      <c r="E90" s="31" t="s">
        <v>79</v>
      </c>
      <c r="F90" s="160"/>
      <c r="G90" s="32"/>
      <c r="H90" s="33"/>
      <c r="I90" s="33"/>
      <c r="J90" s="33"/>
      <c r="K90" s="33"/>
      <c r="L90" s="33"/>
      <c r="M90" s="161"/>
      <c r="N90" s="34"/>
      <c r="O90" s="37" t="s">
        <v>153</v>
      </c>
      <c r="P90" s="38"/>
      <c r="Q90" s="107" t="s">
        <v>260</v>
      </c>
      <c r="V90" s="135"/>
      <c r="W90" s="135"/>
      <c r="X90" s="136"/>
      <c r="Y90" s="127"/>
      <c r="Z90" s="49"/>
      <c r="AA90" s="49"/>
      <c r="AB90" s="61"/>
      <c r="AD90" s="71"/>
      <c r="AE90" s="72"/>
      <c r="AF90" s="79">
        <v>0.54549999999999998</v>
      </c>
      <c r="AG90" s="86">
        <v>0.26087996174079386</v>
      </c>
      <c r="AH90" s="65">
        <f t="shared" si="3"/>
        <v>0</v>
      </c>
      <c r="AI90" s="147"/>
      <c r="AJ90" s="157"/>
      <c r="AK90" s="157"/>
      <c r="AL90" s="157"/>
      <c r="AM90" s="157"/>
      <c r="AN90" s="147"/>
      <c r="AO90" s="147"/>
      <c r="AP90" s="149"/>
      <c r="AQ90" s="66"/>
      <c r="AR90" s="66"/>
      <c r="AS90" s="66"/>
      <c r="AT90" s="66"/>
      <c r="AU90" s="66"/>
      <c r="AV90" s="66"/>
      <c r="AW90" s="66"/>
      <c r="AX90" s="80"/>
    </row>
    <row r="91" spans="1:51" ht="20.25" customHeight="1" thickBot="1" x14ac:dyDescent="0.3">
      <c r="A91" s="138"/>
      <c r="B91" s="144"/>
      <c r="C91" s="144"/>
      <c r="D91" s="146"/>
      <c r="E91" s="31"/>
      <c r="F91" s="160"/>
      <c r="G91" s="32"/>
      <c r="H91" s="33"/>
      <c r="I91" s="33"/>
      <c r="J91" s="33"/>
      <c r="K91" s="33"/>
      <c r="L91" s="33"/>
      <c r="M91" s="161"/>
      <c r="N91" s="34"/>
      <c r="O91" s="37" t="s">
        <v>154</v>
      </c>
      <c r="P91" s="38"/>
      <c r="Q91" s="107" t="s">
        <v>261</v>
      </c>
      <c r="V91" s="135"/>
      <c r="W91" s="135"/>
      <c r="X91" s="136"/>
      <c r="Y91" s="127"/>
      <c r="Z91" s="49"/>
      <c r="AA91" s="49"/>
      <c r="AB91" s="61"/>
      <c r="AD91" s="71"/>
      <c r="AE91" s="72"/>
      <c r="AF91" s="79">
        <v>0.2727</v>
      </c>
      <c r="AG91" s="86">
        <v>0.13041606886657101</v>
      </c>
      <c r="AH91" s="65">
        <f t="shared" si="3"/>
        <v>0</v>
      </c>
      <c r="AI91" s="147"/>
      <c r="AJ91" s="157"/>
      <c r="AK91" s="157"/>
      <c r="AL91" s="157"/>
      <c r="AM91" s="157"/>
      <c r="AN91" s="147"/>
      <c r="AO91" s="147"/>
      <c r="AP91" s="149"/>
      <c r="AQ91" s="66"/>
      <c r="AR91" s="66"/>
      <c r="AS91" s="66"/>
      <c r="AT91" s="66"/>
      <c r="AU91" s="66"/>
      <c r="AV91" s="66"/>
      <c r="AW91" s="66"/>
      <c r="AX91" s="80"/>
    </row>
    <row r="92" spans="1:51" ht="20.25" customHeight="1" x14ac:dyDescent="0.25">
      <c r="A92" s="138">
        <v>16</v>
      </c>
      <c r="B92" s="138" t="s">
        <v>210</v>
      </c>
      <c r="C92" s="137" t="s">
        <v>13</v>
      </c>
      <c r="D92" s="139" t="s">
        <v>517</v>
      </c>
      <c r="E92" s="31" t="s">
        <v>80</v>
      </c>
      <c r="F92" s="160"/>
      <c r="G92" s="32"/>
      <c r="H92" s="33"/>
      <c r="I92" s="33"/>
      <c r="J92" s="33"/>
      <c r="K92" s="33"/>
      <c r="L92" s="33"/>
      <c r="M92" s="161"/>
      <c r="N92" s="34"/>
      <c r="O92" s="35" t="s">
        <v>150</v>
      </c>
      <c r="P92" s="38" t="s">
        <v>375</v>
      </c>
      <c r="Q92" s="107" t="s">
        <v>211</v>
      </c>
      <c r="V92" s="135">
        <v>5</v>
      </c>
      <c r="W92" s="135">
        <f>+COUNTIF(P92:P96,"x")</f>
        <v>1</v>
      </c>
      <c r="X92" s="136">
        <f>+W92/V92</f>
        <v>0.2</v>
      </c>
      <c r="Y92" s="127">
        <f>+X92</f>
        <v>0.2</v>
      </c>
      <c r="Z92" s="49"/>
      <c r="AA92" s="49"/>
      <c r="AB92" s="61"/>
      <c r="AC92" s="76">
        <f>+X92</f>
        <v>0.2</v>
      </c>
      <c r="AD92" s="77"/>
      <c r="AE92" s="78"/>
      <c r="AF92" s="79">
        <v>0.2727</v>
      </c>
      <c r="AG92" s="86">
        <v>0.16665648108537556</v>
      </c>
      <c r="AH92" s="65">
        <f t="shared" si="3"/>
        <v>0.16665648108537556</v>
      </c>
      <c r="AI92" s="147">
        <f>SUM(AH92:AH95)</f>
        <v>0.16665648108537556</v>
      </c>
      <c r="AJ92" s="157">
        <v>-1</v>
      </c>
      <c r="AK92" s="157">
        <v>4</v>
      </c>
      <c r="AL92" s="157" t="e">
        <f>COUNTIF(#REF!,"x")</f>
        <v>#REF!</v>
      </c>
      <c r="AM92" s="157">
        <f>COUNTIF(P92:P95,"x")</f>
        <v>1</v>
      </c>
      <c r="AN92" s="147" t="e">
        <f>AL92/AJ92</f>
        <v>#REF!</v>
      </c>
      <c r="AO92" s="147">
        <f>AM92/AK92</f>
        <v>0.25</v>
      </c>
      <c r="AP92" s="148"/>
      <c r="AQ92" s="66" t="e">
        <f>+AN92</f>
        <v>#REF!</v>
      </c>
      <c r="AR92" s="66">
        <f>+AO92</f>
        <v>0.25</v>
      </c>
      <c r="AS92" s="66"/>
      <c r="AT92" s="66"/>
      <c r="AU92" s="66"/>
      <c r="AV92" s="66"/>
      <c r="AW92" s="66"/>
      <c r="AX92" s="80"/>
      <c r="AY92" s="68">
        <f>AI92</f>
        <v>0.16665648108537556</v>
      </c>
    </row>
    <row r="93" spans="1:51" ht="20.25" customHeight="1" x14ac:dyDescent="0.25">
      <c r="A93" s="138"/>
      <c r="B93" s="138"/>
      <c r="C93" s="137"/>
      <c r="D93" s="139"/>
      <c r="E93" s="31" t="s">
        <v>81</v>
      </c>
      <c r="F93" s="160"/>
      <c r="G93" s="32"/>
      <c r="H93" s="33"/>
      <c r="I93" s="33"/>
      <c r="J93" s="33"/>
      <c r="K93" s="33"/>
      <c r="L93" s="33"/>
      <c r="M93" s="161"/>
      <c r="N93" s="34"/>
      <c r="O93" s="37" t="s">
        <v>152</v>
      </c>
      <c r="P93" s="38"/>
      <c r="Q93" s="107" t="s">
        <v>503</v>
      </c>
      <c r="V93" s="135"/>
      <c r="W93" s="135"/>
      <c r="X93" s="136"/>
      <c r="Y93" s="127"/>
      <c r="Z93" s="49"/>
      <c r="AA93" s="49"/>
      <c r="AB93" s="61"/>
      <c r="AD93" s="71"/>
      <c r="AE93" s="72"/>
      <c r="AF93" s="79">
        <v>0.54549999999999998</v>
      </c>
      <c r="AG93" s="86">
        <v>0.33337407565849786</v>
      </c>
      <c r="AH93" s="65">
        <f t="shared" si="3"/>
        <v>0</v>
      </c>
      <c r="AI93" s="147"/>
      <c r="AJ93" s="157"/>
      <c r="AK93" s="157"/>
      <c r="AL93" s="157"/>
      <c r="AM93" s="157"/>
      <c r="AN93" s="147"/>
      <c r="AO93" s="147"/>
      <c r="AP93" s="149"/>
      <c r="AQ93" s="66"/>
      <c r="AR93" s="66"/>
      <c r="AS93" s="66"/>
      <c r="AT93" s="66"/>
      <c r="AU93" s="66"/>
      <c r="AV93" s="66"/>
      <c r="AW93" s="66"/>
      <c r="AX93" s="80"/>
    </row>
    <row r="94" spans="1:51" ht="20.25" customHeight="1" x14ac:dyDescent="0.25">
      <c r="A94" s="138"/>
      <c r="B94" s="138"/>
      <c r="C94" s="137"/>
      <c r="D94" s="139"/>
      <c r="E94" s="31" t="s">
        <v>82</v>
      </c>
      <c r="F94" s="160"/>
      <c r="G94" s="32"/>
      <c r="H94" s="33"/>
      <c r="I94" s="33"/>
      <c r="J94" s="33"/>
      <c r="K94" s="33"/>
      <c r="L94" s="33"/>
      <c r="M94" s="161"/>
      <c r="N94" s="34"/>
      <c r="O94" s="37" t="s">
        <v>153</v>
      </c>
      <c r="P94" s="38"/>
      <c r="Q94" s="107" t="s">
        <v>504</v>
      </c>
      <c r="V94" s="135"/>
      <c r="W94" s="135"/>
      <c r="X94" s="136"/>
      <c r="Y94" s="127"/>
      <c r="Z94" s="49"/>
      <c r="AA94" s="49"/>
      <c r="AB94" s="61"/>
      <c r="AD94" s="71"/>
      <c r="AE94" s="72"/>
      <c r="AF94" s="79">
        <v>0.36359999999999998</v>
      </c>
      <c r="AG94" s="86">
        <v>0.2222086414471674</v>
      </c>
      <c r="AH94" s="65">
        <f t="shared" si="3"/>
        <v>0</v>
      </c>
      <c r="AI94" s="147"/>
      <c r="AJ94" s="157"/>
      <c r="AK94" s="157"/>
      <c r="AL94" s="157"/>
      <c r="AM94" s="157"/>
      <c r="AN94" s="147"/>
      <c r="AO94" s="147"/>
      <c r="AP94" s="149"/>
      <c r="AQ94" s="66"/>
      <c r="AR94" s="66"/>
      <c r="AS94" s="66"/>
      <c r="AT94" s="66"/>
      <c r="AU94" s="66"/>
      <c r="AV94" s="66"/>
      <c r="AW94" s="66"/>
      <c r="AX94" s="80"/>
    </row>
    <row r="95" spans="1:51" ht="20.25" customHeight="1" x14ac:dyDescent="0.25">
      <c r="A95" s="138"/>
      <c r="B95" s="138"/>
      <c r="C95" s="137"/>
      <c r="D95" s="139"/>
      <c r="E95" s="31"/>
      <c r="F95" s="160"/>
      <c r="G95" s="32"/>
      <c r="H95" s="33"/>
      <c r="I95" s="33"/>
      <c r="J95" s="33"/>
      <c r="K95" s="33"/>
      <c r="L95" s="33"/>
      <c r="M95" s="161"/>
      <c r="N95" s="34"/>
      <c r="O95" s="37" t="s">
        <v>154</v>
      </c>
      <c r="P95" s="38"/>
      <c r="Q95" s="107" t="s">
        <v>262</v>
      </c>
      <c r="V95" s="135"/>
      <c r="W95" s="135"/>
      <c r="X95" s="136"/>
      <c r="Y95" s="127"/>
      <c r="Z95" s="49"/>
      <c r="AA95" s="49"/>
      <c r="AB95" s="61"/>
      <c r="AD95" s="71"/>
      <c r="AE95" s="72"/>
      <c r="AF95" s="79">
        <v>0.45450000000000002</v>
      </c>
      <c r="AG95" s="86">
        <v>0.27776080180895929</v>
      </c>
      <c r="AH95" s="65">
        <f t="shared" si="3"/>
        <v>0</v>
      </c>
      <c r="AI95" s="147"/>
      <c r="AJ95" s="157"/>
      <c r="AK95" s="157"/>
      <c r="AL95" s="157"/>
      <c r="AM95" s="157"/>
      <c r="AN95" s="147"/>
      <c r="AO95" s="147"/>
      <c r="AP95" s="149"/>
      <c r="AQ95" s="66"/>
      <c r="AR95" s="66"/>
      <c r="AS95" s="66"/>
      <c r="AT95" s="66"/>
      <c r="AU95" s="66"/>
      <c r="AV95" s="66"/>
      <c r="AW95" s="66"/>
      <c r="AX95" s="80"/>
    </row>
    <row r="96" spans="1:51" ht="20.25" customHeight="1" thickBot="1" x14ac:dyDescent="0.3">
      <c r="A96" s="138"/>
      <c r="B96" s="138"/>
      <c r="C96" s="137"/>
      <c r="D96" s="139"/>
      <c r="E96" s="31"/>
      <c r="F96" s="34"/>
      <c r="G96" s="32"/>
      <c r="H96" s="33"/>
      <c r="I96" s="33"/>
      <c r="J96" s="33"/>
      <c r="K96" s="33"/>
      <c r="L96" s="33"/>
      <c r="M96" s="39"/>
      <c r="N96" s="34"/>
      <c r="O96" s="37"/>
      <c r="P96" s="38"/>
      <c r="Q96" s="107" t="s">
        <v>360</v>
      </c>
      <c r="V96" s="135"/>
      <c r="W96" s="135"/>
      <c r="X96" s="136"/>
      <c r="Y96" s="127"/>
      <c r="Z96" s="49"/>
      <c r="AA96" s="49"/>
      <c r="AB96" s="61"/>
      <c r="AD96" s="71"/>
      <c r="AE96" s="72"/>
      <c r="AF96" s="79"/>
      <c r="AG96" s="86"/>
      <c r="AH96" s="65"/>
      <c r="AI96" s="73"/>
      <c r="AJ96" s="74"/>
      <c r="AK96" s="74"/>
      <c r="AL96" s="74"/>
      <c r="AM96" s="74"/>
      <c r="AN96" s="73"/>
      <c r="AO96" s="73"/>
      <c r="AP96" s="84"/>
      <c r="AQ96" s="66"/>
      <c r="AR96" s="66"/>
      <c r="AS96" s="66"/>
      <c r="AT96" s="66"/>
      <c r="AU96" s="66"/>
      <c r="AV96" s="66"/>
      <c r="AW96" s="66"/>
      <c r="AX96" s="80"/>
    </row>
    <row r="97" spans="1:51" ht="20.25" customHeight="1" x14ac:dyDescent="0.25">
      <c r="A97" s="138">
        <v>17</v>
      </c>
      <c r="B97" s="138" t="s">
        <v>83</v>
      </c>
      <c r="C97" s="172" t="s">
        <v>5</v>
      </c>
      <c r="D97" s="139" t="s">
        <v>212</v>
      </c>
      <c r="E97" s="31"/>
      <c r="F97" s="160"/>
      <c r="G97" s="32"/>
      <c r="H97" s="33"/>
      <c r="I97" s="33"/>
      <c r="J97" s="33"/>
      <c r="K97" s="33"/>
      <c r="L97" s="33"/>
      <c r="M97" s="161" t="s">
        <v>307</v>
      </c>
      <c r="N97" s="34"/>
      <c r="O97" s="35" t="s">
        <v>150</v>
      </c>
      <c r="P97" s="38" t="s">
        <v>375</v>
      </c>
      <c r="Q97" s="107" t="s">
        <v>214</v>
      </c>
      <c r="V97" s="135">
        <v>6</v>
      </c>
      <c r="W97" s="135">
        <f>+COUNTIF(P97:P102,"x")</f>
        <v>1</v>
      </c>
      <c r="X97" s="136">
        <f>+W97/V97</f>
        <v>0.16666666666666666</v>
      </c>
      <c r="Y97" s="127">
        <f>+X97</f>
        <v>0.16666666666666666</v>
      </c>
      <c r="Z97" s="49"/>
      <c r="AA97" s="49"/>
      <c r="AB97" s="61"/>
      <c r="AC97" s="76">
        <f>+X97</f>
        <v>0.16666666666666666</v>
      </c>
      <c r="AD97" s="77"/>
      <c r="AE97" s="78"/>
      <c r="AF97" s="79">
        <v>0.45450000000000002</v>
      </c>
      <c r="AG97" s="86">
        <v>0.16664833351666483</v>
      </c>
      <c r="AH97" s="65">
        <f>IF(P97="x",AG97,0)</f>
        <v>0.16664833351666483</v>
      </c>
      <c r="AI97" s="147">
        <f>SUM(AH97:AH101)</f>
        <v>0.16664833351666483</v>
      </c>
      <c r="AJ97" s="157">
        <v>-1</v>
      </c>
      <c r="AK97" s="157">
        <v>5</v>
      </c>
      <c r="AL97" s="157" t="e">
        <f>COUNTIF(#REF!,"x")</f>
        <v>#REF!</v>
      </c>
      <c r="AM97" s="157">
        <f>COUNTIF(P97:P101,"x")</f>
        <v>1</v>
      </c>
      <c r="AN97" s="147" t="e">
        <f>AL97/AJ97</f>
        <v>#REF!</v>
      </c>
      <c r="AO97" s="147">
        <f>AM97/AK97</f>
        <v>0.2</v>
      </c>
      <c r="AP97" s="148"/>
      <c r="AQ97" s="66" t="e">
        <f>+AN97</f>
        <v>#REF!</v>
      </c>
      <c r="AR97" s="66">
        <f>+AO97</f>
        <v>0.2</v>
      </c>
      <c r="AS97" s="66"/>
      <c r="AT97" s="66"/>
      <c r="AU97" s="66"/>
      <c r="AV97" s="66"/>
      <c r="AW97" s="66"/>
      <c r="AX97" s="80"/>
      <c r="AY97" s="68">
        <f>AI97</f>
        <v>0.16664833351666483</v>
      </c>
    </row>
    <row r="98" spans="1:51" ht="20.25" customHeight="1" x14ac:dyDescent="0.25">
      <c r="A98" s="138"/>
      <c r="B98" s="138"/>
      <c r="C98" s="137"/>
      <c r="D98" s="139"/>
      <c r="E98" s="31"/>
      <c r="F98" s="160"/>
      <c r="G98" s="32"/>
      <c r="H98" s="33"/>
      <c r="I98" s="33"/>
      <c r="J98" s="33"/>
      <c r="K98" s="33"/>
      <c r="L98" s="33"/>
      <c r="M98" s="161"/>
      <c r="N98" s="34"/>
      <c r="O98" s="37" t="s">
        <v>152</v>
      </c>
      <c r="P98" s="38"/>
      <c r="Q98" s="107" t="s">
        <v>215</v>
      </c>
      <c r="V98" s="135"/>
      <c r="W98" s="135"/>
      <c r="X98" s="136"/>
      <c r="Y98" s="127"/>
      <c r="Z98" s="49"/>
      <c r="AA98" s="49"/>
      <c r="AB98" s="61"/>
      <c r="AD98" s="71"/>
      <c r="AE98" s="72"/>
      <c r="AF98" s="79">
        <v>0.63639999999999997</v>
      </c>
      <c r="AG98" s="86">
        <v>0.23334433322333442</v>
      </c>
      <c r="AH98" s="65">
        <f>IF(P98="x",AG98,0)</f>
        <v>0</v>
      </c>
      <c r="AI98" s="147"/>
      <c r="AJ98" s="157"/>
      <c r="AK98" s="157"/>
      <c r="AL98" s="157"/>
      <c r="AM98" s="157"/>
      <c r="AN98" s="147"/>
      <c r="AO98" s="147"/>
      <c r="AP98" s="149"/>
      <c r="AQ98" s="66"/>
      <c r="AR98" s="66"/>
      <c r="AS98" s="66"/>
      <c r="AT98" s="66"/>
      <c r="AU98" s="66"/>
      <c r="AV98" s="66"/>
      <c r="AW98" s="66"/>
      <c r="AX98" s="80"/>
    </row>
    <row r="99" spans="1:51" ht="20.25" customHeight="1" x14ac:dyDescent="0.25">
      <c r="A99" s="138"/>
      <c r="B99" s="138"/>
      <c r="C99" s="137"/>
      <c r="D99" s="139"/>
      <c r="E99" s="31"/>
      <c r="F99" s="160"/>
      <c r="G99" s="32"/>
      <c r="H99" s="33"/>
      <c r="I99" s="33"/>
      <c r="J99" s="33"/>
      <c r="K99" s="33"/>
      <c r="L99" s="33"/>
      <c r="M99" s="161"/>
      <c r="N99" s="34"/>
      <c r="O99" s="37" t="s">
        <v>153</v>
      </c>
      <c r="P99" s="38"/>
      <c r="Q99" s="107" t="s">
        <v>213</v>
      </c>
      <c r="V99" s="135"/>
      <c r="W99" s="135"/>
      <c r="X99" s="136"/>
      <c r="Y99" s="127"/>
      <c r="Z99" s="49"/>
      <c r="AA99" s="49"/>
      <c r="AB99" s="61"/>
      <c r="AD99" s="71"/>
      <c r="AE99" s="72"/>
      <c r="AF99" s="79">
        <v>0.36359999999999998</v>
      </c>
      <c r="AG99" s="86">
        <v>0.13331866681333185</v>
      </c>
      <c r="AH99" s="65">
        <f>IF(P99="x",AG99,0)</f>
        <v>0</v>
      </c>
      <c r="AI99" s="147"/>
      <c r="AJ99" s="157"/>
      <c r="AK99" s="157"/>
      <c r="AL99" s="157"/>
      <c r="AM99" s="157"/>
      <c r="AN99" s="147"/>
      <c r="AO99" s="147"/>
      <c r="AP99" s="149"/>
      <c r="AQ99" s="66"/>
      <c r="AR99" s="66"/>
      <c r="AS99" s="66"/>
      <c r="AT99" s="66"/>
      <c r="AU99" s="66"/>
      <c r="AV99" s="66"/>
      <c r="AW99" s="66"/>
      <c r="AX99" s="80"/>
    </row>
    <row r="100" spans="1:51" ht="20.25" customHeight="1" x14ac:dyDescent="0.25">
      <c r="A100" s="138"/>
      <c r="B100" s="138"/>
      <c r="C100" s="137"/>
      <c r="D100" s="139"/>
      <c r="E100" s="31"/>
      <c r="F100" s="160"/>
      <c r="G100" s="32"/>
      <c r="H100" s="33"/>
      <c r="I100" s="33"/>
      <c r="J100" s="33"/>
      <c r="K100" s="33"/>
      <c r="L100" s="33"/>
      <c r="M100" s="161"/>
      <c r="N100" s="34"/>
      <c r="O100" s="37" t="s">
        <v>154</v>
      </c>
      <c r="P100" s="38"/>
      <c r="Q100" s="107" t="s">
        <v>216</v>
      </c>
      <c r="V100" s="135"/>
      <c r="W100" s="135"/>
      <c r="X100" s="136"/>
      <c r="Y100" s="127"/>
      <c r="Z100" s="49"/>
      <c r="AA100" s="49"/>
      <c r="AB100" s="61"/>
      <c r="AD100" s="71"/>
      <c r="AE100" s="72"/>
      <c r="AF100" s="79">
        <v>0.63639999999999997</v>
      </c>
      <c r="AG100" s="86">
        <v>0.23334433322333442</v>
      </c>
      <c r="AH100" s="65">
        <f>IF(P100="x",AG100,0)</f>
        <v>0</v>
      </c>
      <c r="AI100" s="147"/>
      <c r="AJ100" s="157"/>
      <c r="AK100" s="157"/>
      <c r="AL100" s="157"/>
      <c r="AM100" s="157"/>
      <c r="AN100" s="147"/>
      <c r="AO100" s="147"/>
      <c r="AP100" s="149"/>
      <c r="AQ100" s="66"/>
      <c r="AR100" s="66"/>
      <c r="AS100" s="66"/>
      <c r="AT100" s="66"/>
      <c r="AU100" s="66"/>
      <c r="AV100" s="66"/>
      <c r="AW100" s="66"/>
      <c r="AX100" s="80"/>
    </row>
    <row r="101" spans="1:51" ht="20.25" customHeight="1" thickBot="1" x14ac:dyDescent="0.3">
      <c r="A101" s="138"/>
      <c r="B101" s="138"/>
      <c r="C101" s="137"/>
      <c r="D101" s="139"/>
      <c r="E101" s="31"/>
      <c r="F101" s="160"/>
      <c r="G101" s="32"/>
      <c r="H101" s="33"/>
      <c r="I101" s="33"/>
      <c r="J101" s="33"/>
      <c r="K101" s="33"/>
      <c r="L101" s="33"/>
      <c r="M101" s="161"/>
      <c r="N101" s="34"/>
      <c r="O101" s="35" t="s">
        <v>155</v>
      </c>
      <c r="P101" s="38"/>
      <c r="Q101" s="107" t="s">
        <v>266</v>
      </c>
      <c r="V101" s="135"/>
      <c r="W101" s="135"/>
      <c r="X101" s="136"/>
      <c r="Y101" s="127"/>
      <c r="Z101" s="49"/>
      <c r="AA101" s="49"/>
      <c r="AB101" s="61"/>
      <c r="AD101" s="71"/>
      <c r="AE101" s="72"/>
      <c r="AF101" s="79">
        <v>0.63639999999999997</v>
      </c>
      <c r="AG101" s="86">
        <v>0.23334433322333442</v>
      </c>
      <c r="AH101" s="65">
        <f>IF(P101="x",AG101,0)</f>
        <v>0</v>
      </c>
      <c r="AI101" s="147"/>
      <c r="AJ101" s="157"/>
      <c r="AK101" s="157"/>
      <c r="AL101" s="157"/>
      <c r="AM101" s="157"/>
      <c r="AN101" s="147"/>
      <c r="AO101" s="147"/>
      <c r="AP101" s="154"/>
      <c r="AQ101" s="66"/>
      <c r="AR101" s="66"/>
      <c r="AS101" s="66"/>
      <c r="AT101" s="66"/>
      <c r="AU101" s="66"/>
      <c r="AV101" s="66"/>
      <c r="AW101" s="66"/>
      <c r="AX101" s="80"/>
    </row>
    <row r="102" spans="1:51" ht="20.25" customHeight="1" thickBot="1" x14ac:dyDescent="0.3">
      <c r="A102" s="138"/>
      <c r="B102" s="138"/>
      <c r="C102" s="137"/>
      <c r="D102" s="139"/>
      <c r="E102" s="31"/>
      <c r="F102" s="34"/>
      <c r="G102" s="32"/>
      <c r="H102" s="33"/>
      <c r="I102" s="33"/>
      <c r="J102" s="33"/>
      <c r="K102" s="33"/>
      <c r="L102" s="33"/>
      <c r="M102" s="39"/>
      <c r="N102" s="34"/>
      <c r="O102" s="35"/>
      <c r="P102" s="38"/>
      <c r="Q102" s="107" t="s">
        <v>361</v>
      </c>
      <c r="V102" s="135"/>
      <c r="W102" s="135"/>
      <c r="X102" s="136"/>
      <c r="Y102" s="127"/>
      <c r="Z102" s="49"/>
      <c r="AA102" s="49"/>
      <c r="AB102" s="61"/>
      <c r="AD102" s="71"/>
      <c r="AE102" s="72"/>
      <c r="AF102" s="79"/>
      <c r="AG102" s="86"/>
      <c r="AH102" s="65"/>
      <c r="AI102" s="73"/>
      <c r="AJ102" s="74"/>
      <c r="AK102" s="74"/>
      <c r="AL102" s="74"/>
      <c r="AM102" s="74"/>
      <c r="AN102" s="73"/>
      <c r="AO102" s="73"/>
      <c r="AP102" s="81"/>
      <c r="AQ102" s="66"/>
      <c r="AR102" s="66"/>
      <c r="AS102" s="66"/>
      <c r="AT102" s="66"/>
      <c r="AU102" s="66"/>
      <c r="AV102" s="66"/>
      <c r="AW102" s="66"/>
      <c r="AX102" s="80"/>
    </row>
    <row r="103" spans="1:51" ht="20.25" customHeight="1" x14ac:dyDescent="0.25">
      <c r="A103" s="138">
        <v>18</v>
      </c>
      <c r="B103" s="138" t="s">
        <v>84</v>
      </c>
      <c r="C103" s="137" t="s">
        <v>45</v>
      </c>
      <c r="D103" s="139" t="s">
        <v>354</v>
      </c>
      <c r="E103" s="31" t="s">
        <v>85</v>
      </c>
      <c r="F103" s="160"/>
      <c r="G103" s="32"/>
      <c r="H103" s="33"/>
      <c r="I103" s="33"/>
      <c r="J103" s="33"/>
      <c r="K103" s="33"/>
      <c r="L103" s="33"/>
      <c r="M103" s="161"/>
      <c r="N103" s="34"/>
      <c r="O103" s="35" t="s">
        <v>150</v>
      </c>
      <c r="P103" s="38" t="s">
        <v>375</v>
      </c>
      <c r="Q103" s="107" t="s">
        <v>308</v>
      </c>
      <c r="V103" s="135">
        <v>4</v>
      </c>
      <c r="W103" s="135">
        <f>+COUNTIF(P103:P106,"x")</f>
        <v>1</v>
      </c>
      <c r="X103" s="136">
        <f>+W103/V103</f>
        <v>0.25</v>
      </c>
      <c r="Y103" s="127">
        <f>+X103</f>
        <v>0.25</v>
      </c>
      <c r="Z103" s="49"/>
      <c r="AA103" s="49"/>
      <c r="AB103" s="61"/>
      <c r="AC103" s="76">
        <f>+X103</f>
        <v>0.25</v>
      </c>
      <c r="AD103" s="77"/>
      <c r="AE103" s="78"/>
      <c r="AF103" s="79">
        <v>0.54549999999999998</v>
      </c>
      <c r="AG103" s="86">
        <v>0.35296020705273373</v>
      </c>
      <c r="AH103" s="65">
        <f>IF(P103="x",AG103,0)</f>
        <v>0.35296020705273373</v>
      </c>
      <c r="AI103" s="147">
        <f>SUM(AH103:AH105)</f>
        <v>0.35296020705273373</v>
      </c>
      <c r="AJ103" s="157">
        <v>-1</v>
      </c>
      <c r="AK103" s="157">
        <v>3</v>
      </c>
      <c r="AL103" s="157" t="e">
        <f>COUNTIF(#REF!,"x")</f>
        <v>#REF!</v>
      </c>
      <c r="AM103" s="157">
        <f>COUNTIF(P103:P105,"x")</f>
        <v>1</v>
      </c>
      <c r="AN103" s="147" t="e">
        <f>AL103/AJ103</f>
        <v>#REF!</v>
      </c>
      <c r="AO103" s="147">
        <f>AM103/AK103</f>
        <v>0.33333333333333331</v>
      </c>
      <c r="AP103" s="148"/>
      <c r="AQ103" s="66" t="e">
        <f>+AN103</f>
        <v>#REF!</v>
      </c>
      <c r="AR103" s="66">
        <f>+AO103</f>
        <v>0.33333333333333331</v>
      </c>
      <c r="AS103" s="66"/>
      <c r="AT103" s="66"/>
      <c r="AU103" s="66"/>
      <c r="AV103" s="66"/>
      <c r="AW103" s="66"/>
      <c r="AX103" s="80"/>
      <c r="AY103" s="68">
        <f>AI103</f>
        <v>0.35296020705273373</v>
      </c>
    </row>
    <row r="104" spans="1:51" ht="20.25" customHeight="1" x14ac:dyDescent="0.25">
      <c r="A104" s="138"/>
      <c r="B104" s="138"/>
      <c r="C104" s="137"/>
      <c r="D104" s="139"/>
      <c r="E104" s="31" t="s">
        <v>86</v>
      </c>
      <c r="F104" s="160"/>
      <c r="G104" s="32"/>
      <c r="H104" s="33"/>
      <c r="I104" s="33"/>
      <c r="J104" s="33"/>
      <c r="K104" s="33"/>
      <c r="L104" s="33"/>
      <c r="M104" s="161"/>
      <c r="N104" s="34"/>
      <c r="O104" s="37" t="s">
        <v>152</v>
      </c>
      <c r="P104" s="38"/>
      <c r="Q104" s="107" t="s">
        <v>217</v>
      </c>
      <c r="V104" s="135"/>
      <c r="W104" s="135"/>
      <c r="X104" s="136"/>
      <c r="Y104" s="127"/>
      <c r="Z104" s="49"/>
      <c r="AA104" s="49"/>
      <c r="AB104" s="61"/>
      <c r="AD104" s="71"/>
      <c r="AE104" s="72"/>
      <c r="AF104" s="79">
        <v>0.36359999999999998</v>
      </c>
      <c r="AG104" s="86">
        <v>0.23526366871562598</v>
      </c>
      <c r="AH104" s="65">
        <f>IF(P104="x",AG104,0)</f>
        <v>0</v>
      </c>
      <c r="AI104" s="147"/>
      <c r="AJ104" s="157"/>
      <c r="AK104" s="157"/>
      <c r="AL104" s="157"/>
      <c r="AM104" s="157"/>
      <c r="AN104" s="147"/>
      <c r="AO104" s="147"/>
      <c r="AP104" s="149"/>
      <c r="AQ104" s="66"/>
      <c r="AR104" s="66"/>
      <c r="AS104" s="66"/>
      <c r="AT104" s="66"/>
      <c r="AU104" s="66"/>
      <c r="AV104" s="66"/>
      <c r="AW104" s="66"/>
      <c r="AX104" s="80"/>
    </row>
    <row r="105" spans="1:51" ht="20.25" customHeight="1" x14ac:dyDescent="0.25">
      <c r="A105" s="138"/>
      <c r="B105" s="138"/>
      <c r="C105" s="137"/>
      <c r="D105" s="139"/>
      <c r="E105" s="31" t="s">
        <v>87</v>
      </c>
      <c r="F105" s="160"/>
      <c r="G105" s="32"/>
      <c r="H105" s="33"/>
      <c r="I105" s="33"/>
      <c r="J105" s="33"/>
      <c r="K105" s="33"/>
      <c r="L105" s="33"/>
      <c r="M105" s="161"/>
      <c r="N105" s="34"/>
      <c r="O105" s="37" t="s">
        <v>153</v>
      </c>
      <c r="P105" s="38"/>
      <c r="Q105" s="107" t="s">
        <v>518</v>
      </c>
      <c r="V105" s="135"/>
      <c r="W105" s="135"/>
      <c r="X105" s="136"/>
      <c r="Y105" s="127"/>
      <c r="Z105" s="49"/>
      <c r="AA105" s="49"/>
      <c r="AB105" s="61"/>
      <c r="AD105" s="71"/>
      <c r="AE105" s="72"/>
      <c r="AF105" s="79">
        <v>0.63639999999999997</v>
      </c>
      <c r="AG105" s="86">
        <v>0.41177612423164017</v>
      </c>
      <c r="AH105" s="65">
        <f>IF(P105="x",AG105,0)</f>
        <v>0</v>
      </c>
      <c r="AI105" s="147"/>
      <c r="AJ105" s="157"/>
      <c r="AK105" s="157"/>
      <c r="AL105" s="157"/>
      <c r="AM105" s="157"/>
      <c r="AN105" s="147"/>
      <c r="AO105" s="147"/>
      <c r="AP105" s="149"/>
      <c r="AQ105" s="66"/>
      <c r="AR105" s="66"/>
      <c r="AS105" s="66"/>
      <c r="AT105" s="66"/>
      <c r="AU105" s="66"/>
      <c r="AV105" s="66"/>
      <c r="AW105" s="66"/>
      <c r="AX105" s="80"/>
    </row>
    <row r="106" spans="1:51" ht="20.25" customHeight="1" thickBot="1" x14ac:dyDescent="0.3">
      <c r="A106" s="138"/>
      <c r="B106" s="138"/>
      <c r="C106" s="137"/>
      <c r="D106" s="139"/>
      <c r="E106" s="31"/>
      <c r="F106" s="34"/>
      <c r="G106" s="32"/>
      <c r="H106" s="33"/>
      <c r="I106" s="33"/>
      <c r="J106" s="33"/>
      <c r="K106" s="33"/>
      <c r="L106" s="33"/>
      <c r="M106" s="39"/>
      <c r="N106" s="34"/>
      <c r="O106" s="37"/>
      <c r="P106" s="38"/>
      <c r="Q106" s="107" t="s">
        <v>172</v>
      </c>
      <c r="V106" s="135"/>
      <c r="W106" s="135"/>
      <c r="X106" s="136"/>
      <c r="Y106" s="127"/>
      <c r="Z106" s="49"/>
      <c r="AA106" s="49"/>
      <c r="AB106" s="61"/>
      <c r="AD106" s="71"/>
      <c r="AE106" s="72"/>
      <c r="AF106" s="79"/>
      <c r="AG106" s="86"/>
      <c r="AH106" s="65"/>
      <c r="AI106" s="73"/>
      <c r="AJ106" s="74"/>
      <c r="AK106" s="74"/>
      <c r="AL106" s="74"/>
      <c r="AM106" s="74"/>
      <c r="AN106" s="73"/>
      <c r="AO106" s="73"/>
      <c r="AP106" s="84"/>
      <c r="AQ106" s="66"/>
      <c r="AR106" s="66"/>
      <c r="AS106" s="66"/>
      <c r="AT106" s="66"/>
      <c r="AU106" s="66"/>
      <c r="AV106" s="66"/>
      <c r="AW106" s="66"/>
      <c r="AX106" s="80"/>
    </row>
    <row r="107" spans="1:51" ht="20.25" customHeight="1" x14ac:dyDescent="0.25">
      <c r="A107" s="138">
        <v>19</v>
      </c>
      <c r="B107" s="138" t="s">
        <v>88</v>
      </c>
      <c r="C107" s="137" t="s">
        <v>45</v>
      </c>
      <c r="D107" s="139" t="s">
        <v>89</v>
      </c>
      <c r="E107" s="31" t="s">
        <v>90</v>
      </c>
      <c r="F107" s="160"/>
      <c r="G107" s="32"/>
      <c r="H107" s="33"/>
      <c r="I107" s="33"/>
      <c r="J107" s="33"/>
      <c r="K107" s="33"/>
      <c r="L107" s="33"/>
      <c r="M107" s="161"/>
      <c r="N107" s="34"/>
      <c r="O107" s="35" t="s">
        <v>150</v>
      </c>
      <c r="P107" s="38" t="s">
        <v>375</v>
      </c>
      <c r="Q107" s="107" t="s">
        <v>220</v>
      </c>
      <c r="V107" s="135">
        <v>7</v>
      </c>
      <c r="W107" s="135">
        <f>+COUNTIF(P107:P113,"x")</f>
        <v>1</v>
      </c>
      <c r="X107" s="136">
        <f>+W107/V107</f>
        <v>0.14285714285714285</v>
      </c>
      <c r="Y107" s="127">
        <f>+X107</f>
        <v>0.14285714285714285</v>
      </c>
      <c r="Z107" s="49"/>
      <c r="AA107" s="49"/>
      <c r="AB107" s="61"/>
      <c r="AC107" s="76">
        <f>+X107</f>
        <v>0.14285714285714285</v>
      </c>
      <c r="AD107" s="77"/>
      <c r="AE107" s="78"/>
      <c r="AF107" s="79">
        <v>0.45450000000000002</v>
      </c>
      <c r="AG107" s="86">
        <v>0.16127887583833081</v>
      </c>
      <c r="AH107" s="65">
        <f>IF(P107="x",AG107,0)</f>
        <v>0.16127887583833081</v>
      </c>
      <c r="AI107" s="147">
        <f>SUM(AH107:AH111)</f>
        <v>0.16127887583833081</v>
      </c>
      <c r="AJ107" s="157">
        <v>-1</v>
      </c>
      <c r="AK107" s="157">
        <v>5</v>
      </c>
      <c r="AL107" s="157" t="e">
        <f>COUNTIF(#REF!,"x")</f>
        <v>#REF!</v>
      </c>
      <c r="AM107" s="157">
        <f>COUNTIF(P107:P111,"x")</f>
        <v>1</v>
      </c>
      <c r="AN107" s="147" t="e">
        <f>AL107/AJ107</f>
        <v>#REF!</v>
      </c>
      <c r="AO107" s="147">
        <f>AM107/AK107</f>
        <v>0.2</v>
      </c>
      <c r="AP107" s="148"/>
      <c r="AQ107" s="66" t="e">
        <f>+AN107</f>
        <v>#REF!</v>
      </c>
      <c r="AR107" s="66">
        <f>+AO107</f>
        <v>0.2</v>
      </c>
      <c r="AS107" s="66"/>
      <c r="AT107" s="66"/>
      <c r="AU107" s="66"/>
      <c r="AV107" s="66"/>
      <c r="AW107" s="66"/>
      <c r="AX107" s="80"/>
      <c r="AY107" s="68">
        <f>AI107</f>
        <v>0.16127887583833081</v>
      </c>
    </row>
    <row r="108" spans="1:51" ht="20.25" customHeight="1" x14ac:dyDescent="0.25">
      <c r="A108" s="138"/>
      <c r="B108" s="138"/>
      <c r="C108" s="137"/>
      <c r="D108" s="139"/>
      <c r="E108" s="31" t="s">
        <v>91</v>
      </c>
      <c r="F108" s="160"/>
      <c r="G108" s="32"/>
      <c r="H108" s="33"/>
      <c r="I108" s="33"/>
      <c r="J108" s="33"/>
      <c r="K108" s="33"/>
      <c r="L108" s="33"/>
      <c r="M108" s="161"/>
      <c r="N108" s="34"/>
      <c r="O108" s="37" t="s">
        <v>152</v>
      </c>
      <c r="P108" s="38"/>
      <c r="Q108" s="107" t="s">
        <v>218</v>
      </c>
      <c r="V108" s="135"/>
      <c r="W108" s="135"/>
      <c r="X108" s="136"/>
      <c r="Y108" s="127"/>
      <c r="Z108" s="49"/>
      <c r="AA108" s="49"/>
      <c r="AB108" s="61"/>
      <c r="AD108" s="71"/>
      <c r="AE108" s="72"/>
      <c r="AF108" s="79">
        <v>0.72730000000000006</v>
      </c>
      <c r="AG108" s="86">
        <v>0.25808168624250383</v>
      </c>
      <c r="AH108" s="65">
        <f>IF(P108="x",AG108,0)</f>
        <v>0</v>
      </c>
      <c r="AI108" s="147"/>
      <c r="AJ108" s="157"/>
      <c r="AK108" s="157"/>
      <c r="AL108" s="157"/>
      <c r="AM108" s="157"/>
      <c r="AN108" s="147"/>
      <c r="AO108" s="147"/>
      <c r="AP108" s="149"/>
      <c r="AQ108" s="66"/>
      <c r="AR108" s="66"/>
      <c r="AS108" s="66"/>
      <c r="AT108" s="66"/>
      <c r="AU108" s="66"/>
      <c r="AV108" s="66"/>
      <c r="AW108" s="66"/>
      <c r="AX108" s="80"/>
    </row>
    <row r="109" spans="1:51" ht="20.25" customHeight="1" x14ac:dyDescent="0.25">
      <c r="A109" s="138"/>
      <c r="B109" s="138"/>
      <c r="C109" s="137"/>
      <c r="D109" s="139"/>
      <c r="E109" s="31" t="s">
        <v>92</v>
      </c>
      <c r="F109" s="160"/>
      <c r="G109" s="32"/>
      <c r="H109" s="33"/>
      <c r="I109" s="33"/>
      <c r="J109" s="33"/>
      <c r="K109" s="33"/>
      <c r="L109" s="33"/>
      <c r="M109" s="161"/>
      <c r="N109" s="34"/>
      <c r="O109" s="37" t="s">
        <v>153</v>
      </c>
      <c r="P109" s="38"/>
      <c r="Q109" s="107" t="s">
        <v>219</v>
      </c>
      <c r="V109" s="135"/>
      <c r="W109" s="135"/>
      <c r="X109" s="136"/>
      <c r="Y109" s="127"/>
      <c r="Z109" s="49"/>
      <c r="AA109" s="49"/>
      <c r="AB109" s="61"/>
      <c r="AD109" s="71"/>
      <c r="AE109" s="72"/>
      <c r="AF109" s="79">
        <v>0.81819999999999993</v>
      </c>
      <c r="AG109" s="86">
        <v>0.29033746141016997</v>
      </c>
      <c r="AH109" s="65">
        <f>IF(P109="x",AG109,0)</f>
        <v>0</v>
      </c>
      <c r="AI109" s="147"/>
      <c r="AJ109" s="157"/>
      <c r="AK109" s="157"/>
      <c r="AL109" s="157"/>
      <c r="AM109" s="157"/>
      <c r="AN109" s="147"/>
      <c r="AO109" s="147"/>
      <c r="AP109" s="149"/>
      <c r="AQ109" s="66"/>
      <c r="AR109" s="66"/>
      <c r="AS109" s="66"/>
      <c r="AT109" s="66"/>
      <c r="AU109" s="66"/>
      <c r="AV109" s="66"/>
      <c r="AW109" s="66"/>
      <c r="AX109" s="80"/>
    </row>
    <row r="110" spans="1:51" ht="20.25" customHeight="1" x14ac:dyDescent="0.25">
      <c r="A110" s="138"/>
      <c r="B110" s="138"/>
      <c r="C110" s="137"/>
      <c r="D110" s="139"/>
      <c r="E110" s="31" t="s">
        <v>93</v>
      </c>
      <c r="F110" s="160"/>
      <c r="G110" s="32"/>
      <c r="H110" s="33"/>
      <c r="I110" s="33"/>
      <c r="J110" s="33"/>
      <c r="K110" s="33"/>
      <c r="L110" s="33"/>
      <c r="M110" s="161"/>
      <c r="N110" s="34"/>
      <c r="O110" s="37" t="s">
        <v>154</v>
      </c>
      <c r="P110" s="38"/>
      <c r="Q110" s="107" t="s">
        <v>221</v>
      </c>
      <c r="V110" s="135"/>
      <c r="W110" s="135"/>
      <c r="X110" s="136"/>
      <c r="Y110" s="127"/>
      <c r="Z110" s="49"/>
      <c r="AA110" s="49"/>
      <c r="AB110" s="61"/>
      <c r="AD110" s="71"/>
      <c r="AE110" s="72"/>
      <c r="AF110" s="79">
        <v>0.36359999999999998</v>
      </c>
      <c r="AG110" s="86">
        <v>0.12902310067066464</v>
      </c>
      <c r="AH110" s="65">
        <f>IF(P110="x",AG110,0)</f>
        <v>0</v>
      </c>
      <c r="AI110" s="147"/>
      <c r="AJ110" s="157"/>
      <c r="AK110" s="157"/>
      <c r="AL110" s="157"/>
      <c r="AM110" s="157"/>
      <c r="AN110" s="147"/>
      <c r="AO110" s="147"/>
      <c r="AP110" s="149"/>
      <c r="AQ110" s="66"/>
      <c r="AR110" s="66"/>
      <c r="AS110" s="66"/>
      <c r="AT110" s="66"/>
      <c r="AU110" s="66"/>
      <c r="AV110" s="66"/>
      <c r="AW110" s="66"/>
      <c r="AX110" s="80"/>
    </row>
    <row r="111" spans="1:51" ht="20.25" customHeight="1" thickBot="1" x14ac:dyDescent="0.3">
      <c r="A111" s="138"/>
      <c r="B111" s="138"/>
      <c r="C111" s="137"/>
      <c r="D111" s="139"/>
      <c r="E111" s="31"/>
      <c r="F111" s="160"/>
      <c r="G111" s="32"/>
      <c r="H111" s="33"/>
      <c r="I111" s="33"/>
      <c r="J111" s="33"/>
      <c r="K111" s="33"/>
      <c r="L111" s="33"/>
      <c r="M111" s="161"/>
      <c r="N111" s="34"/>
      <c r="O111" s="35" t="s">
        <v>155</v>
      </c>
      <c r="P111" s="38"/>
      <c r="Q111" s="107" t="s">
        <v>222</v>
      </c>
      <c r="V111" s="135"/>
      <c r="W111" s="135"/>
      <c r="X111" s="136"/>
      <c r="Y111" s="127"/>
      <c r="Z111" s="49"/>
      <c r="AA111" s="49"/>
      <c r="AB111" s="61"/>
      <c r="AD111" s="71"/>
      <c r="AE111" s="72"/>
      <c r="AF111" s="79">
        <v>0.45450000000000002</v>
      </c>
      <c r="AG111" s="86">
        <v>0.16127887583833081</v>
      </c>
      <c r="AH111" s="65">
        <f>IF(P111="x",AG111,0)</f>
        <v>0</v>
      </c>
      <c r="AI111" s="147"/>
      <c r="AJ111" s="157"/>
      <c r="AK111" s="157"/>
      <c r="AL111" s="157"/>
      <c r="AM111" s="157"/>
      <c r="AN111" s="147"/>
      <c r="AO111" s="147"/>
      <c r="AP111" s="154"/>
      <c r="AQ111" s="66"/>
      <c r="AR111" s="66"/>
      <c r="AS111" s="66"/>
      <c r="AT111" s="66"/>
      <c r="AU111" s="66"/>
      <c r="AV111" s="66"/>
      <c r="AW111" s="66"/>
      <c r="AX111" s="80"/>
    </row>
    <row r="112" spans="1:51" ht="20.25" customHeight="1" x14ac:dyDescent="0.25">
      <c r="A112" s="138"/>
      <c r="B112" s="138"/>
      <c r="C112" s="137"/>
      <c r="D112" s="139"/>
      <c r="E112" s="31"/>
      <c r="F112" s="34"/>
      <c r="G112" s="32"/>
      <c r="H112" s="33"/>
      <c r="I112" s="33"/>
      <c r="J112" s="33"/>
      <c r="K112" s="33"/>
      <c r="L112" s="33"/>
      <c r="M112" s="39"/>
      <c r="N112" s="34"/>
      <c r="O112" s="35"/>
      <c r="P112" s="38"/>
      <c r="Q112" s="107" t="s">
        <v>398</v>
      </c>
      <c r="R112" s="94" t="s">
        <v>397</v>
      </c>
      <c r="V112" s="135"/>
      <c r="W112" s="135"/>
      <c r="X112" s="136"/>
      <c r="Y112" s="127"/>
      <c r="Z112" s="49"/>
      <c r="AA112" s="49"/>
      <c r="AB112" s="61"/>
      <c r="AD112" s="71"/>
      <c r="AE112" s="72"/>
      <c r="AF112" s="79"/>
      <c r="AG112" s="86"/>
      <c r="AH112" s="65"/>
      <c r="AI112" s="73"/>
      <c r="AJ112" s="74"/>
      <c r="AK112" s="74"/>
      <c r="AL112" s="74"/>
      <c r="AM112" s="74"/>
      <c r="AN112" s="73"/>
      <c r="AO112" s="73"/>
      <c r="AP112" s="87"/>
      <c r="AQ112" s="66"/>
      <c r="AR112" s="66"/>
      <c r="AS112" s="66"/>
      <c r="AT112" s="66"/>
      <c r="AU112" s="66"/>
      <c r="AV112" s="66"/>
      <c r="AW112" s="66"/>
      <c r="AX112" s="80"/>
    </row>
    <row r="113" spans="1:51" ht="20.25" customHeight="1" thickBot="1" x14ac:dyDescent="0.3">
      <c r="A113" s="138"/>
      <c r="B113" s="138"/>
      <c r="C113" s="137"/>
      <c r="D113" s="139"/>
      <c r="E113" s="31"/>
      <c r="F113" s="34"/>
      <c r="G113" s="32"/>
      <c r="H113" s="33"/>
      <c r="I113" s="33"/>
      <c r="J113" s="33"/>
      <c r="K113" s="33"/>
      <c r="L113" s="33"/>
      <c r="M113" s="39"/>
      <c r="N113" s="34"/>
      <c r="O113" s="35"/>
      <c r="P113" s="38"/>
      <c r="Q113" s="107" t="s">
        <v>396</v>
      </c>
      <c r="V113" s="135"/>
      <c r="W113" s="135"/>
      <c r="X113" s="136"/>
      <c r="Y113" s="127"/>
      <c r="Z113" s="49"/>
      <c r="AA113" s="49"/>
      <c r="AB113" s="61"/>
      <c r="AD113" s="71"/>
      <c r="AE113" s="72"/>
      <c r="AF113" s="79"/>
      <c r="AG113" s="86"/>
      <c r="AH113" s="65"/>
      <c r="AI113" s="73"/>
      <c r="AJ113" s="74"/>
      <c r="AK113" s="74"/>
      <c r="AL113" s="74"/>
      <c r="AM113" s="74"/>
      <c r="AN113" s="73"/>
      <c r="AO113" s="73"/>
      <c r="AP113" s="81"/>
      <c r="AQ113" s="66"/>
      <c r="AR113" s="66"/>
      <c r="AS113" s="66"/>
      <c r="AT113" s="66"/>
      <c r="AU113" s="66"/>
      <c r="AV113" s="66"/>
      <c r="AW113" s="66"/>
      <c r="AX113" s="80"/>
    </row>
    <row r="114" spans="1:51" ht="20.25" customHeight="1" x14ac:dyDescent="0.25">
      <c r="A114" s="138">
        <v>20</v>
      </c>
      <c r="B114" s="138" t="s">
        <v>98</v>
      </c>
      <c r="C114" s="137" t="s">
        <v>5</v>
      </c>
      <c r="D114" s="145" t="s">
        <v>99</v>
      </c>
      <c r="E114" s="31" t="s">
        <v>100</v>
      </c>
      <c r="F114" s="160"/>
      <c r="G114" s="32"/>
      <c r="H114" s="33"/>
      <c r="I114" s="33"/>
      <c r="J114" s="33"/>
      <c r="K114" s="33"/>
      <c r="L114" s="33"/>
      <c r="M114" s="161"/>
      <c r="N114" s="34"/>
      <c r="O114" s="35" t="s">
        <v>150</v>
      </c>
      <c r="P114" s="38" t="s">
        <v>375</v>
      </c>
      <c r="Q114" s="107" t="s">
        <v>225</v>
      </c>
      <c r="V114" s="135">
        <v>5</v>
      </c>
      <c r="W114" s="135">
        <f>+COUNTIF(P114:P118,"x")</f>
        <v>1</v>
      </c>
      <c r="X114" s="136">
        <f>+W114/V114</f>
        <v>0.2</v>
      </c>
      <c r="Y114" s="127">
        <f>+X114</f>
        <v>0.2</v>
      </c>
      <c r="Z114" s="49"/>
      <c r="AA114" s="49"/>
      <c r="AB114" s="61"/>
      <c r="AC114" s="76">
        <f>+X114</f>
        <v>0.2</v>
      </c>
      <c r="AD114" s="77"/>
      <c r="AE114" s="78"/>
      <c r="AF114" s="79">
        <v>0.81819999999999993</v>
      </c>
      <c r="AG114" s="86">
        <v>0.37501145842882022</v>
      </c>
      <c r="AH114" s="65">
        <f t="shared" ref="AH114:AH122" si="4">IF(P114="x",AG114,0)</f>
        <v>0.37501145842882022</v>
      </c>
      <c r="AI114" s="147">
        <f>SUM(AH114:AH118)</f>
        <v>0.37501145842882022</v>
      </c>
      <c r="AJ114" s="157">
        <v>0</v>
      </c>
      <c r="AK114" s="157">
        <v>5</v>
      </c>
      <c r="AL114" s="157" t="e">
        <f>COUNTIF(#REF!,"x")</f>
        <v>#REF!</v>
      </c>
      <c r="AM114" s="157">
        <f>COUNTIF(P114:P118,"x")</f>
        <v>1</v>
      </c>
      <c r="AN114" s="147" t="e">
        <f>AL114/AJ114</f>
        <v>#REF!</v>
      </c>
      <c r="AO114" s="147">
        <f>AM114/AK114</f>
        <v>0.2</v>
      </c>
      <c r="AP114" s="150"/>
      <c r="AQ114" s="66" t="e">
        <f>+AN114</f>
        <v>#REF!</v>
      </c>
      <c r="AR114" s="66">
        <f>+AO114</f>
        <v>0.2</v>
      </c>
      <c r="AS114" s="66"/>
      <c r="AT114" s="66"/>
      <c r="AU114" s="66"/>
      <c r="AV114" s="66"/>
      <c r="AW114" s="66"/>
      <c r="AX114" s="80"/>
      <c r="AY114" s="68">
        <f>AI114</f>
        <v>0.37501145842882022</v>
      </c>
    </row>
    <row r="115" spans="1:51" ht="20.25" customHeight="1" x14ac:dyDescent="0.25">
      <c r="A115" s="138"/>
      <c r="B115" s="144"/>
      <c r="C115" s="137"/>
      <c r="D115" s="146"/>
      <c r="E115" s="31" t="s">
        <v>101</v>
      </c>
      <c r="F115" s="160"/>
      <c r="G115" s="32"/>
      <c r="H115" s="33"/>
      <c r="I115" s="33"/>
      <c r="J115" s="33"/>
      <c r="K115" s="33"/>
      <c r="L115" s="33"/>
      <c r="M115" s="161"/>
      <c r="N115" s="34"/>
      <c r="O115" s="37" t="s">
        <v>152</v>
      </c>
      <c r="P115" s="38"/>
      <c r="Q115" s="107" t="s">
        <v>226</v>
      </c>
      <c r="V115" s="135"/>
      <c r="W115" s="135"/>
      <c r="X115" s="136"/>
      <c r="Y115" s="127"/>
      <c r="Z115" s="49"/>
      <c r="AA115" s="49"/>
      <c r="AB115" s="61"/>
      <c r="AD115" s="71"/>
      <c r="AE115" s="72"/>
      <c r="AF115" s="79">
        <v>0.72730000000000006</v>
      </c>
      <c r="AG115" s="86">
        <v>0.33334861123842702</v>
      </c>
      <c r="AH115" s="65">
        <f t="shared" si="4"/>
        <v>0</v>
      </c>
      <c r="AI115" s="147"/>
      <c r="AJ115" s="157"/>
      <c r="AK115" s="157"/>
      <c r="AL115" s="157"/>
      <c r="AM115" s="157"/>
      <c r="AN115" s="147"/>
      <c r="AO115" s="147"/>
      <c r="AP115" s="151"/>
      <c r="AQ115" s="66"/>
      <c r="AR115" s="66"/>
      <c r="AS115" s="66"/>
      <c r="AT115" s="66"/>
      <c r="AU115" s="66"/>
      <c r="AV115" s="66"/>
      <c r="AW115" s="66"/>
      <c r="AX115" s="80"/>
    </row>
    <row r="116" spans="1:51" ht="20.25" customHeight="1" x14ac:dyDescent="0.25">
      <c r="A116" s="138"/>
      <c r="B116" s="144"/>
      <c r="C116" s="137"/>
      <c r="D116" s="146"/>
      <c r="E116" s="31" t="s">
        <v>102</v>
      </c>
      <c r="F116" s="160"/>
      <c r="G116" s="32"/>
      <c r="H116" s="33"/>
      <c r="I116" s="33"/>
      <c r="J116" s="33"/>
      <c r="K116" s="33"/>
      <c r="L116" s="33"/>
      <c r="M116" s="161"/>
      <c r="N116" s="34"/>
      <c r="O116" s="37" t="s">
        <v>153</v>
      </c>
      <c r="P116" s="38"/>
      <c r="Q116" s="107" t="s">
        <v>227</v>
      </c>
      <c r="V116" s="135"/>
      <c r="W116" s="135"/>
      <c r="X116" s="136"/>
      <c r="Y116" s="127"/>
      <c r="Z116" s="49"/>
      <c r="AA116" s="49"/>
      <c r="AB116" s="61"/>
      <c r="AD116" s="71"/>
      <c r="AE116" s="72"/>
      <c r="AF116" s="79">
        <v>0.45450000000000002</v>
      </c>
      <c r="AG116" s="86">
        <v>0.20831423595196627</v>
      </c>
      <c r="AH116" s="65">
        <f t="shared" si="4"/>
        <v>0</v>
      </c>
      <c r="AI116" s="147"/>
      <c r="AJ116" s="157"/>
      <c r="AK116" s="157"/>
      <c r="AL116" s="157"/>
      <c r="AM116" s="157"/>
      <c r="AN116" s="147"/>
      <c r="AO116" s="147"/>
      <c r="AP116" s="151"/>
      <c r="AQ116" s="66"/>
      <c r="AR116" s="66"/>
      <c r="AS116" s="66"/>
      <c r="AT116" s="66"/>
      <c r="AU116" s="66"/>
      <c r="AV116" s="66"/>
      <c r="AW116" s="66"/>
      <c r="AX116" s="80"/>
    </row>
    <row r="117" spans="1:51" ht="20.25" customHeight="1" x14ac:dyDescent="0.25">
      <c r="A117" s="138"/>
      <c r="B117" s="144"/>
      <c r="C117" s="137"/>
      <c r="D117" s="146"/>
      <c r="E117" s="31"/>
      <c r="F117" s="160"/>
      <c r="G117" s="32"/>
      <c r="H117" s="33"/>
      <c r="I117" s="33"/>
      <c r="J117" s="33"/>
      <c r="K117" s="33"/>
      <c r="L117" s="33"/>
      <c r="M117" s="161"/>
      <c r="N117" s="34"/>
      <c r="O117" s="37" t="s">
        <v>154</v>
      </c>
      <c r="P117" s="38"/>
      <c r="Q117" s="107" t="s">
        <v>263</v>
      </c>
      <c r="V117" s="135"/>
      <c r="W117" s="135"/>
      <c r="X117" s="136"/>
      <c r="Y117" s="127"/>
      <c r="Z117" s="49"/>
      <c r="AA117" s="49"/>
      <c r="AB117" s="61"/>
      <c r="AD117" s="71"/>
      <c r="AE117" s="72"/>
      <c r="AF117" s="79">
        <v>9.0899999999999995E-2</v>
      </c>
      <c r="AG117" s="86">
        <v>4.1662847190393253E-2</v>
      </c>
      <c r="AH117" s="65">
        <f t="shared" si="4"/>
        <v>0</v>
      </c>
      <c r="AI117" s="147"/>
      <c r="AJ117" s="157"/>
      <c r="AK117" s="157"/>
      <c r="AL117" s="157"/>
      <c r="AM117" s="157"/>
      <c r="AN117" s="147"/>
      <c r="AO117" s="147"/>
      <c r="AP117" s="151"/>
      <c r="AQ117" s="66"/>
      <c r="AR117" s="66"/>
      <c r="AS117" s="66"/>
      <c r="AT117" s="66"/>
      <c r="AU117" s="66"/>
      <c r="AV117" s="66"/>
      <c r="AW117" s="66"/>
      <c r="AX117" s="80"/>
    </row>
    <row r="118" spans="1:51" ht="20.25" customHeight="1" thickBot="1" x14ac:dyDescent="0.3">
      <c r="A118" s="138"/>
      <c r="B118" s="144"/>
      <c r="C118" s="137"/>
      <c r="D118" s="146"/>
      <c r="E118" s="31"/>
      <c r="F118" s="160"/>
      <c r="G118" s="32"/>
      <c r="H118" s="33"/>
      <c r="I118" s="33"/>
      <c r="J118" s="33"/>
      <c r="K118" s="33"/>
      <c r="L118" s="33"/>
      <c r="M118" s="161"/>
      <c r="N118" s="34"/>
      <c r="O118" s="35" t="s">
        <v>155</v>
      </c>
      <c r="P118" s="38"/>
      <c r="Q118" s="107" t="s">
        <v>228</v>
      </c>
      <c r="V118" s="135"/>
      <c r="W118" s="135"/>
      <c r="X118" s="136"/>
      <c r="Y118" s="127"/>
      <c r="Z118" s="49"/>
      <c r="AA118" s="49"/>
      <c r="AB118" s="61"/>
      <c r="AD118" s="71"/>
      <c r="AE118" s="72"/>
      <c r="AF118" s="79">
        <v>9.0899999999999995E-2</v>
      </c>
      <c r="AG118" s="86">
        <v>4.1662847190393253E-2</v>
      </c>
      <c r="AH118" s="65">
        <f t="shared" si="4"/>
        <v>0</v>
      </c>
      <c r="AI118" s="147"/>
      <c r="AJ118" s="157"/>
      <c r="AK118" s="157"/>
      <c r="AL118" s="157"/>
      <c r="AM118" s="157"/>
      <c r="AN118" s="147"/>
      <c r="AO118" s="147"/>
      <c r="AP118" s="152"/>
      <c r="AQ118" s="66"/>
      <c r="AR118" s="66"/>
      <c r="AS118" s="66"/>
      <c r="AT118" s="66"/>
      <c r="AU118" s="66"/>
      <c r="AV118" s="66"/>
      <c r="AW118" s="66"/>
      <c r="AX118" s="80"/>
    </row>
    <row r="119" spans="1:51" ht="20.25" customHeight="1" x14ac:dyDescent="0.25">
      <c r="A119" s="138">
        <v>21</v>
      </c>
      <c r="B119" s="143" t="s">
        <v>510</v>
      </c>
      <c r="C119" s="137"/>
      <c r="D119" s="139" t="s">
        <v>516</v>
      </c>
      <c r="E119" s="31" t="s">
        <v>103</v>
      </c>
      <c r="F119" s="160"/>
      <c r="G119" s="32"/>
      <c r="H119" s="33"/>
      <c r="I119" s="33"/>
      <c r="J119" s="33"/>
      <c r="K119" s="33"/>
      <c r="L119" s="33"/>
      <c r="M119" s="161"/>
      <c r="N119" s="34"/>
      <c r="O119" s="35" t="s">
        <v>150</v>
      </c>
      <c r="P119" s="38" t="s">
        <v>375</v>
      </c>
      <c r="Q119" s="107" t="s">
        <v>511</v>
      </c>
      <c r="V119" s="135">
        <v>5</v>
      </c>
      <c r="W119" s="135">
        <f>+COUNTIF(P119:P123,"x")</f>
        <v>2</v>
      </c>
      <c r="X119" s="136">
        <f>+W119/V119</f>
        <v>0.4</v>
      </c>
      <c r="Y119" s="127">
        <f>+X119</f>
        <v>0.4</v>
      </c>
      <c r="Z119" s="49"/>
      <c r="AA119" s="49"/>
      <c r="AB119" s="61"/>
      <c r="AC119" s="76">
        <f>+X119</f>
        <v>0.4</v>
      </c>
      <c r="AD119" s="77"/>
      <c r="AE119" s="78"/>
      <c r="AF119" s="79">
        <v>0.72730000000000006</v>
      </c>
      <c r="AG119" s="86">
        <v>0.42106177270885198</v>
      </c>
      <c r="AH119" s="65">
        <f t="shared" si="4"/>
        <v>0.42106177270885198</v>
      </c>
      <c r="AI119" s="147">
        <f>SUM(AH119:AH122)</f>
        <v>0.73687257569617315</v>
      </c>
      <c r="AJ119" s="157">
        <v>-2</v>
      </c>
      <c r="AK119" s="157">
        <v>4</v>
      </c>
      <c r="AL119" s="157" t="e">
        <f>COUNTIF(#REF!,"x")</f>
        <v>#REF!</v>
      </c>
      <c r="AM119" s="157">
        <f>COUNTIF(P119:P122,"x")</f>
        <v>2</v>
      </c>
      <c r="AN119" s="147" t="e">
        <f>AL119/AJ119</f>
        <v>#REF!</v>
      </c>
      <c r="AO119" s="147">
        <f>AM119/AK119</f>
        <v>0.5</v>
      </c>
      <c r="AP119" s="148"/>
      <c r="AQ119" s="66" t="e">
        <f>+AN119</f>
        <v>#REF!</v>
      </c>
      <c r="AR119" s="66">
        <f>+AO119</f>
        <v>0.5</v>
      </c>
      <c r="AS119" s="66"/>
      <c r="AT119" s="66"/>
      <c r="AU119" s="66"/>
      <c r="AV119" s="66"/>
      <c r="AW119" s="66"/>
      <c r="AX119" s="80"/>
      <c r="AY119" s="68">
        <f>AI119</f>
        <v>0.73687257569617315</v>
      </c>
    </row>
    <row r="120" spans="1:51" ht="20.25" customHeight="1" x14ac:dyDescent="0.25">
      <c r="A120" s="138"/>
      <c r="B120" s="138"/>
      <c r="C120" s="137"/>
      <c r="D120" s="139"/>
      <c r="E120" s="31" t="s">
        <v>104</v>
      </c>
      <c r="F120" s="160"/>
      <c r="G120" s="32"/>
      <c r="H120" s="33"/>
      <c r="I120" s="33"/>
      <c r="J120" s="33"/>
      <c r="K120" s="33"/>
      <c r="L120" s="33"/>
      <c r="M120" s="161"/>
      <c r="N120" s="34"/>
      <c r="O120" s="37" t="s">
        <v>152</v>
      </c>
      <c r="P120" s="38" t="s">
        <v>375</v>
      </c>
      <c r="Q120" s="107" t="s">
        <v>512</v>
      </c>
      <c r="V120" s="135"/>
      <c r="W120" s="135"/>
      <c r="X120" s="136"/>
      <c r="Y120" s="127"/>
      <c r="Z120" s="49"/>
      <c r="AA120" s="49"/>
      <c r="AB120" s="61"/>
      <c r="AD120" s="71"/>
      <c r="AE120" s="72"/>
      <c r="AF120" s="79">
        <v>0.54549999999999998</v>
      </c>
      <c r="AG120" s="86">
        <v>0.31581080298732123</v>
      </c>
      <c r="AH120" s="65">
        <f t="shared" si="4"/>
        <v>0.31581080298732123</v>
      </c>
      <c r="AI120" s="147"/>
      <c r="AJ120" s="157"/>
      <c r="AK120" s="157"/>
      <c r="AL120" s="157"/>
      <c r="AM120" s="157"/>
      <c r="AN120" s="147"/>
      <c r="AO120" s="147"/>
      <c r="AP120" s="149"/>
      <c r="AQ120" s="66"/>
      <c r="AR120" s="66"/>
      <c r="AS120" s="66"/>
      <c r="AT120" s="66"/>
      <c r="AU120" s="66"/>
      <c r="AV120" s="66"/>
      <c r="AW120" s="66"/>
      <c r="AX120" s="80"/>
    </row>
    <row r="121" spans="1:51" ht="20.25" customHeight="1" x14ac:dyDescent="0.25">
      <c r="A121" s="138"/>
      <c r="B121" s="138"/>
      <c r="C121" s="137"/>
      <c r="D121" s="139"/>
      <c r="E121" s="31" t="s">
        <v>105</v>
      </c>
      <c r="F121" s="160"/>
      <c r="G121" s="32"/>
      <c r="H121" s="33"/>
      <c r="I121" s="33"/>
      <c r="J121" s="33"/>
      <c r="K121" s="33"/>
      <c r="L121" s="33"/>
      <c r="M121" s="161"/>
      <c r="N121" s="34"/>
      <c r="O121" s="37" t="s">
        <v>153</v>
      </c>
      <c r="P121" s="38"/>
      <c r="Q121" s="107" t="s">
        <v>513</v>
      </c>
      <c r="V121" s="135"/>
      <c r="W121" s="135"/>
      <c r="X121" s="136"/>
      <c r="Y121" s="127"/>
      <c r="Z121" s="49"/>
      <c r="AA121" s="49"/>
      <c r="AB121" s="61"/>
      <c r="AD121" s="71"/>
      <c r="AE121" s="72"/>
      <c r="AF121" s="79">
        <v>9.0899999999999995E-2</v>
      </c>
      <c r="AG121" s="86">
        <v>5.2625484860765355E-2</v>
      </c>
      <c r="AH121" s="65">
        <f t="shared" si="4"/>
        <v>0</v>
      </c>
      <c r="AI121" s="147"/>
      <c r="AJ121" s="157"/>
      <c r="AK121" s="157"/>
      <c r="AL121" s="157"/>
      <c r="AM121" s="157"/>
      <c r="AN121" s="147"/>
      <c r="AO121" s="147"/>
      <c r="AP121" s="149"/>
      <c r="AQ121" s="66"/>
      <c r="AR121" s="66"/>
      <c r="AS121" s="66"/>
      <c r="AT121" s="66"/>
      <c r="AU121" s="66"/>
      <c r="AV121" s="66"/>
      <c r="AW121" s="66"/>
      <c r="AX121" s="80"/>
    </row>
    <row r="122" spans="1:51" ht="20.25" customHeight="1" x14ac:dyDescent="0.25">
      <c r="A122" s="138"/>
      <c r="B122" s="138"/>
      <c r="C122" s="137"/>
      <c r="D122" s="139"/>
      <c r="E122" s="31" t="s">
        <v>106</v>
      </c>
      <c r="F122" s="160"/>
      <c r="G122" s="32"/>
      <c r="H122" s="33"/>
      <c r="I122" s="33"/>
      <c r="J122" s="33"/>
      <c r="K122" s="33"/>
      <c r="L122" s="33"/>
      <c r="M122" s="161"/>
      <c r="N122" s="34"/>
      <c r="O122" s="37" t="s">
        <v>154</v>
      </c>
      <c r="P122" s="38"/>
      <c r="Q122" s="107" t="s">
        <v>514</v>
      </c>
      <c r="V122" s="135"/>
      <c r="W122" s="135"/>
      <c r="X122" s="136"/>
      <c r="Y122" s="127"/>
      <c r="Z122" s="49"/>
      <c r="AA122" s="49"/>
      <c r="AB122" s="61"/>
      <c r="AD122" s="71"/>
      <c r="AE122" s="72"/>
      <c r="AF122" s="79">
        <v>0.36359999999999998</v>
      </c>
      <c r="AG122" s="86">
        <v>0.21050193944306142</v>
      </c>
      <c r="AH122" s="65">
        <f t="shared" si="4"/>
        <v>0</v>
      </c>
      <c r="AI122" s="147"/>
      <c r="AJ122" s="157"/>
      <c r="AK122" s="157"/>
      <c r="AL122" s="157"/>
      <c r="AM122" s="157"/>
      <c r="AN122" s="147"/>
      <c r="AO122" s="147"/>
      <c r="AP122" s="149"/>
      <c r="AQ122" s="66"/>
      <c r="AR122" s="66"/>
      <c r="AS122" s="66"/>
      <c r="AT122" s="66"/>
      <c r="AU122" s="66"/>
      <c r="AV122" s="66"/>
      <c r="AW122" s="66"/>
      <c r="AX122" s="80"/>
    </row>
    <row r="123" spans="1:51" ht="20.25" customHeight="1" thickBot="1" x14ac:dyDescent="0.3">
      <c r="A123" s="138"/>
      <c r="B123" s="138"/>
      <c r="C123" s="137"/>
      <c r="D123" s="139"/>
      <c r="E123" s="31"/>
      <c r="F123" s="34"/>
      <c r="G123" s="32"/>
      <c r="H123" s="33"/>
      <c r="I123" s="33"/>
      <c r="J123" s="33"/>
      <c r="K123" s="33"/>
      <c r="L123" s="33"/>
      <c r="M123" s="39"/>
      <c r="N123" s="34"/>
      <c r="O123" s="37"/>
      <c r="P123" s="38"/>
      <c r="Q123" s="107" t="s">
        <v>515</v>
      </c>
      <c r="V123" s="135"/>
      <c r="W123" s="135"/>
      <c r="X123" s="136"/>
      <c r="Y123" s="127"/>
      <c r="Z123" s="49"/>
      <c r="AA123" s="49"/>
      <c r="AB123" s="61"/>
      <c r="AD123" s="71"/>
      <c r="AE123" s="72"/>
      <c r="AF123" s="79"/>
      <c r="AG123" s="86"/>
      <c r="AH123" s="65"/>
      <c r="AI123" s="73"/>
      <c r="AJ123" s="74"/>
      <c r="AK123" s="74"/>
      <c r="AL123" s="74"/>
      <c r="AM123" s="74"/>
      <c r="AN123" s="73"/>
      <c r="AO123" s="73"/>
      <c r="AP123" s="84"/>
      <c r="AQ123" s="66"/>
      <c r="AR123" s="66"/>
      <c r="AS123" s="66"/>
      <c r="AT123" s="66"/>
      <c r="AU123" s="66"/>
      <c r="AV123" s="66"/>
      <c r="AW123" s="66"/>
      <c r="AX123" s="80"/>
    </row>
    <row r="124" spans="1:51" ht="20.25" customHeight="1" x14ac:dyDescent="0.25">
      <c r="A124" s="138">
        <v>22</v>
      </c>
      <c r="B124" s="138" t="s">
        <v>309</v>
      </c>
      <c r="C124" s="137" t="s">
        <v>5</v>
      </c>
      <c r="D124" s="139" t="s">
        <v>108</v>
      </c>
      <c r="E124" s="31" t="s">
        <v>109</v>
      </c>
      <c r="F124" s="160"/>
      <c r="G124" s="32"/>
      <c r="H124" s="33"/>
      <c r="I124" s="33"/>
      <c r="J124" s="33"/>
      <c r="K124" s="33"/>
      <c r="L124" s="33"/>
      <c r="M124" s="161"/>
      <c r="N124" s="34"/>
      <c r="O124" s="35" t="s">
        <v>150</v>
      </c>
      <c r="P124" s="38" t="s">
        <v>375</v>
      </c>
      <c r="Q124" s="107" t="s">
        <v>505</v>
      </c>
      <c r="V124" s="135">
        <v>5</v>
      </c>
      <c r="W124" s="135">
        <f>+COUNTIF(P124:P128,"x")</f>
        <v>1</v>
      </c>
      <c r="X124" s="136">
        <f>+W124/V124</f>
        <v>0.2</v>
      </c>
      <c r="Y124" s="127">
        <f>+X124</f>
        <v>0.2</v>
      </c>
      <c r="Z124" s="49"/>
      <c r="AA124" s="49"/>
      <c r="AB124" s="61"/>
      <c r="AC124" s="76">
        <f>+X124</f>
        <v>0.2</v>
      </c>
      <c r="AD124" s="77"/>
      <c r="AE124" s="78"/>
      <c r="AF124" s="79">
        <v>0.45450000000000002</v>
      </c>
      <c r="AG124" s="86">
        <v>0.23808276584599267</v>
      </c>
      <c r="AH124" s="65">
        <f>IF(P124="x",AG124,0)</f>
        <v>0.23808276584599267</v>
      </c>
      <c r="AI124" s="147">
        <f>SUM(AH124:AH127)</f>
        <v>0.23808276584599267</v>
      </c>
      <c r="AJ124" s="157">
        <v>-1</v>
      </c>
      <c r="AK124" s="157">
        <v>4</v>
      </c>
      <c r="AL124" s="157" t="e">
        <f>COUNTIF(#REF!,"x")</f>
        <v>#REF!</v>
      </c>
      <c r="AM124" s="157">
        <f>COUNTIF(P124:P127,"x")</f>
        <v>1</v>
      </c>
      <c r="AN124" s="147" t="e">
        <f>AL124/AJ124</f>
        <v>#REF!</v>
      </c>
      <c r="AO124" s="147">
        <f>AM124/AK124</f>
        <v>0.25</v>
      </c>
      <c r="AP124" s="148"/>
      <c r="AQ124" s="66" t="e">
        <f>+AN124</f>
        <v>#REF!</v>
      </c>
      <c r="AR124" s="66">
        <f>+AO124</f>
        <v>0.25</v>
      </c>
      <c r="AS124" s="66"/>
      <c r="AT124" s="66"/>
      <c r="AU124" s="66"/>
      <c r="AV124" s="66"/>
      <c r="AW124" s="66"/>
      <c r="AX124" s="80"/>
      <c r="AY124" s="68">
        <f>AI124</f>
        <v>0.23808276584599267</v>
      </c>
    </row>
    <row r="125" spans="1:51" ht="20.25" customHeight="1" x14ac:dyDescent="0.25">
      <c r="A125" s="138"/>
      <c r="B125" s="138"/>
      <c r="C125" s="137"/>
      <c r="D125" s="139"/>
      <c r="E125" s="31" t="s">
        <v>110</v>
      </c>
      <c r="F125" s="160"/>
      <c r="G125" s="32"/>
      <c r="H125" s="33"/>
      <c r="I125" s="33"/>
      <c r="J125" s="33"/>
      <c r="K125" s="33"/>
      <c r="L125" s="33"/>
      <c r="M125" s="161"/>
      <c r="N125" s="34"/>
      <c r="O125" s="37" t="s">
        <v>152</v>
      </c>
      <c r="P125" s="38"/>
      <c r="Q125" s="107" t="s">
        <v>506</v>
      </c>
      <c r="V125" s="135"/>
      <c r="W125" s="135"/>
      <c r="X125" s="136"/>
      <c r="Y125" s="127"/>
      <c r="Z125" s="49"/>
      <c r="AA125" s="49"/>
      <c r="AB125" s="61"/>
      <c r="AD125" s="71"/>
      <c r="AE125" s="72"/>
      <c r="AF125" s="79">
        <v>0.45450000000000002</v>
      </c>
      <c r="AG125" s="86">
        <v>0.23808276584599267</v>
      </c>
      <c r="AH125" s="65">
        <f>IF(P125="x",AG125,0)</f>
        <v>0</v>
      </c>
      <c r="AI125" s="147"/>
      <c r="AJ125" s="157"/>
      <c r="AK125" s="157"/>
      <c r="AL125" s="157"/>
      <c r="AM125" s="157"/>
      <c r="AN125" s="147"/>
      <c r="AO125" s="147"/>
      <c r="AP125" s="149"/>
      <c r="AQ125" s="66"/>
      <c r="AR125" s="66"/>
      <c r="AS125" s="66"/>
      <c r="AT125" s="66"/>
      <c r="AU125" s="66"/>
      <c r="AV125" s="66"/>
      <c r="AW125" s="66"/>
      <c r="AX125" s="80"/>
    </row>
    <row r="126" spans="1:51" ht="20.25" customHeight="1" x14ac:dyDescent="0.25">
      <c r="A126" s="138"/>
      <c r="B126" s="138"/>
      <c r="C126" s="137"/>
      <c r="D126" s="139"/>
      <c r="E126" s="31" t="s">
        <v>111</v>
      </c>
      <c r="F126" s="160"/>
      <c r="G126" s="32"/>
      <c r="H126" s="33"/>
      <c r="I126" s="33"/>
      <c r="J126" s="33"/>
      <c r="K126" s="33"/>
      <c r="L126" s="33"/>
      <c r="M126" s="161"/>
      <c r="N126" s="34"/>
      <c r="O126" s="37" t="s">
        <v>153</v>
      </c>
      <c r="P126" s="38"/>
      <c r="Q126" s="106" t="s">
        <v>507</v>
      </c>
      <c r="V126" s="135"/>
      <c r="W126" s="135"/>
      <c r="X126" s="136"/>
      <c r="Y126" s="127"/>
      <c r="Z126" s="49"/>
      <c r="AA126" s="49"/>
      <c r="AB126" s="61"/>
      <c r="AD126" s="71"/>
      <c r="AE126" s="72"/>
      <c r="AF126" s="79">
        <v>0.72730000000000006</v>
      </c>
      <c r="AG126" s="86">
        <v>0.38098480880041907</v>
      </c>
      <c r="AH126" s="65">
        <f>IF(P126="x",AG126,0)</f>
        <v>0</v>
      </c>
      <c r="AI126" s="147"/>
      <c r="AJ126" s="157"/>
      <c r="AK126" s="157"/>
      <c r="AL126" s="157"/>
      <c r="AM126" s="157"/>
      <c r="AN126" s="147"/>
      <c r="AO126" s="147"/>
      <c r="AP126" s="149"/>
      <c r="AQ126" s="66"/>
      <c r="AR126" s="66"/>
      <c r="AS126" s="66"/>
      <c r="AT126" s="66"/>
      <c r="AU126" s="66"/>
      <c r="AV126" s="66"/>
      <c r="AW126" s="66"/>
      <c r="AX126" s="80"/>
    </row>
    <row r="127" spans="1:51" ht="20.25" customHeight="1" x14ac:dyDescent="0.25">
      <c r="A127" s="138"/>
      <c r="B127" s="138"/>
      <c r="C127" s="137"/>
      <c r="D127" s="139"/>
      <c r="E127" s="31"/>
      <c r="F127" s="160"/>
      <c r="G127" s="32"/>
      <c r="H127" s="33"/>
      <c r="I127" s="33"/>
      <c r="J127" s="33"/>
      <c r="K127" s="33"/>
      <c r="L127" s="33"/>
      <c r="M127" s="161"/>
      <c r="N127" s="34"/>
      <c r="O127" s="37" t="s">
        <v>154</v>
      </c>
      <c r="P127" s="38"/>
      <c r="Q127" s="106" t="s">
        <v>508</v>
      </c>
      <c r="V127" s="135"/>
      <c r="W127" s="135"/>
      <c r="X127" s="136"/>
      <c r="Y127" s="127"/>
      <c r="Z127" s="49"/>
      <c r="AA127" s="49"/>
      <c r="AB127" s="61"/>
      <c r="AD127" s="71"/>
      <c r="AE127" s="72"/>
      <c r="AF127" s="79">
        <v>0.2727</v>
      </c>
      <c r="AG127" s="86">
        <v>0.14284965950759559</v>
      </c>
      <c r="AH127" s="65">
        <f>IF(P127="x",AG127,0)</f>
        <v>0</v>
      </c>
      <c r="AI127" s="147"/>
      <c r="AJ127" s="157"/>
      <c r="AK127" s="157"/>
      <c r="AL127" s="157"/>
      <c r="AM127" s="157"/>
      <c r="AN127" s="147"/>
      <c r="AO127" s="147"/>
      <c r="AP127" s="149"/>
      <c r="AQ127" s="66"/>
      <c r="AR127" s="66"/>
      <c r="AS127" s="66"/>
      <c r="AT127" s="66"/>
      <c r="AU127" s="66"/>
      <c r="AV127" s="66"/>
      <c r="AW127" s="66"/>
      <c r="AX127" s="80"/>
    </row>
    <row r="128" spans="1:51" ht="20.25" customHeight="1" thickBot="1" x14ac:dyDescent="0.3">
      <c r="A128" s="138"/>
      <c r="B128" s="138"/>
      <c r="C128" s="137"/>
      <c r="D128" s="139"/>
      <c r="E128" s="31"/>
      <c r="F128" s="34"/>
      <c r="G128" s="32"/>
      <c r="H128" s="33"/>
      <c r="I128" s="33"/>
      <c r="J128" s="33"/>
      <c r="K128" s="33"/>
      <c r="L128" s="33"/>
      <c r="M128" s="39"/>
      <c r="N128" s="34"/>
      <c r="O128" s="37"/>
      <c r="P128" s="38"/>
      <c r="Q128" s="106" t="s">
        <v>509</v>
      </c>
      <c r="V128" s="135"/>
      <c r="W128" s="135"/>
      <c r="X128" s="136"/>
      <c r="Y128" s="127"/>
      <c r="Z128" s="49"/>
      <c r="AA128" s="49"/>
      <c r="AB128" s="61"/>
      <c r="AD128" s="71"/>
      <c r="AE128" s="72"/>
      <c r="AF128" s="79"/>
      <c r="AG128" s="86"/>
      <c r="AH128" s="65"/>
      <c r="AI128" s="73"/>
      <c r="AJ128" s="74"/>
      <c r="AK128" s="74"/>
      <c r="AL128" s="74"/>
      <c r="AM128" s="74"/>
      <c r="AN128" s="73"/>
      <c r="AO128" s="73"/>
      <c r="AP128" s="84"/>
      <c r="AQ128" s="66"/>
      <c r="AR128" s="66"/>
      <c r="AS128" s="66"/>
      <c r="AT128" s="66"/>
      <c r="AU128" s="66"/>
      <c r="AV128" s="66"/>
      <c r="AW128" s="66"/>
      <c r="AX128" s="80"/>
    </row>
    <row r="129" spans="1:51" ht="20.25" customHeight="1" x14ac:dyDescent="0.25">
      <c r="A129" s="138">
        <v>23</v>
      </c>
      <c r="B129" s="138" t="s">
        <v>112</v>
      </c>
      <c r="C129" s="137" t="s">
        <v>13</v>
      </c>
      <c r="D129" s="145" t="s">
        <v>113</v>
      </c>
      <c r="E129" s="31" t="s">
        <v>114</v>
      </c>
      <c r="F129" s="160"/>
      <c r="G129" s="32"/>
      <c r="H129" s="33"/>
      <c r="I129" s="33"/>
      <c r="J129" s="33"/>
      <c r="K129" s="33"/>
      <c r="L129" s="33"/>
      <c r="M129" s="161"/>
      <c r="N129" s="34"/>
      <c r="O129" s="35" t="s">
        <v>150</v>
      </c>
      <c r="P129" s="38" t="s">
        <v>375</v>
      </c>
      <c r="Q129" s="106" t="s">
        <v>167</v>
      </c>
      <c r="V129" s="135">
        <v>8</v>
      </c>
      <c r="W129" s="135">
        <f>+COUNTIF(P129:P136,"x")</f>
        <v>2</v>
      </c>
      <c r="X129" s="136">
        <f>+W129/V129</f>
        <v>0.25</v>
      </c>
      <c r="Y129" s="127">
        <f>+X129</f>
        <v>0.25</v>
      </c>
      <c r="Z129" s="49"/>
      <c r="AA129" s="49"/>
      <c r="AB129" s="61"/>
      <c r="AC129" s="76">
        <f>+X129</f>
        <v>0.25</v>
      </c>
      <c r="AD129" s="77"/>
      <c r="AE129" s="78"/>
      <c r="AF129" s="79">
        <v>0.45450000000000002</v>
      </c>
      <c r="AG129" s="86">
        <v>0.19229141986799797</v>
      </c>
      <c r="AH129" s="65">
        <f>IF(P129="x",AG129,0)</f>
        <v>0.19229141986799797</v>
      </c>
      <c r="AI129" s="147">
        <f>SUM(AH129:AH136)</f>
        <v>0.46154171602640043</v>
      </c>
      <c r="AJ129" s="157">
        <v>-1</v>
      </c>
      <c r="AK129" s="157">
        <v>5</v>
      </c>
      <c r="AL129" s="157" t="e">
        <f>COUNTIF(#REF!,"x")</f>
        <v>#REF!</v>
      </c>
      <c r="AM129" s="157">
        <f>COUNTIF(P129:P136,"x")</f>
        <v>2</v>
      </c>
      <c r="AN129" s="147" t="e">
        <f>AL129/AJ129</f>
        <v>#REF!</v>
      </c>
      <c r="AO129" s="147">
        <f>AM129/AK129</f>
        <v>0.4</v>
      </c>
      <c r="AP129" s="148"/>
      <c r="AQ129" s="66" t="e">
        <f>+AN129</f>
        <v>#REF!</v>
      </c>
      <c r="AR129" s="66">
        <f>+AO129</f>
        <v>0.4</v>
      </c>
      <c r="AS129" s="66"/>
      <c r="AT129" s="66"/>
      <c r="AU129" s="66"/>
      <c r="AV129" s="66"/>
      <c r="AW129" s="66"/>
      <c r="AX129" s="80"/>
      <c r="AY129" s="68">
        <f>AI129</f>
        <v>0.46154171602640043</v>
      </c>
    </row>
    <row r="130" spans="1:51" ht="20.25" customHeight="1" x14ac:dyDescent="0.25">
      <c r="A130" s="138"/>
      <c r="B130" s="144"/>
      <c r="C130" s="144"/>
      <c r="D130" s="146"/>
      <c r="E130" s="31" t="s">
        <v>115</v>
      </c>
      <c r="F130" s="160"/>
      <c r="G130" s="32"/>
      <c r="H130" s="33"/>
      <c r="I130" s="33"/>
      <c r="J130" s="33"/>
      <c r="K130" s="33"/>
      <c r="L130" s="33"/>
      <c r="M130" s="161"/>
      <c r="N130" s="34"/>
      <c r="O130" s="37" t="s">
        <v>152</v>
      </c>
      <c r="P130" s="38"/>
      <c r="Q130" s="106" t="s">
        <v>388</v>
      </c>
      <c r="V130" s="135"/>
      <c r="W130" s="135"/>
      <c r="X130" s="136"/>
      <c r="Y130" s="127"/>
      <c r="Z130" s="49"/>
      <c r="AA130" s="49"/>
      <c r="AB130" s="61"/>
      <c r="AD130" s="71"/>
      <c r="AE130" s="72"/>
      <c r="AF130" s="79">
        <v>0.2727</v>
      </c>
      <c r="AG130" s="86">
        <v>0.11537485192079878</v>
      </c>
      <c r="AH130" s="65">
        <f>IF(P130="x",AG130,0)</f>
        <v>0</v>
      </c>
      <c r="AI130" s="147"/>
      <c r="AJ130" s="157"/>
      <c r="AK130" s="157"/>
      <c r="AL130" s="157"/>
      <c r="AM130" s="157"/>
      <c r="AN130" s="147"/>
      <c r="AO130" s="147"/>
      <c r="AP130" s="149"/>
      <c r="AQ130" s="66"/>
      <c r="AR130" s="66"/>
      <c r="AS130" s="66"/>
      <c r="AT130" s="66"/>
      <c r="AU130" s="66"/>
      <c r="AV130" s="66"/>
      <c r="AW130" s="66"/>
      <c r="AX130" s="80"/>
    </row>
    <row r="131" spans="1:51" ht="20.25" customHeight="1" x14ac:dyDescent="0.25">
      <c r="A131" s="138"/>
      <c r="B131" s="144"/>
      <c r="C131" s="144"/>
      <c r="D131" s="146"/>
      <c r="E131" s="31" t="s">
        <v>116</v>
      </c>
      <c r="F131" s="160"/>
      <c r="G131" s="32"/>
      <c r="H131" s="33"/>
      <c r="I131" s="33"/>
      <c r="J131" s="33"/>
      <c r="K131" s="33"/>
      <c r="L131" s="33"/>
      <c r="M131" s="161"/>
      <c r="N131" s="34"/>
      <c r="O131" s="37" t="s">
        <v>153</v>
      </c>
      <c r="P131" s="38"/>
      <c r="Q131" s="106" t="s">
        <v>229</v>
      </c>
      <c r="V131" s="135"/>
      <c r="W131" s="135"/>
      <c r="X131" s="136"/>
      <c r="Y131" s="127"/>
      <c r="Z131" s="49"/>
      <c r="AA131" s="49"/>
      <c r="AB131" s="61"/>
      <c r="AD131" s="71"/>
      <c r="AE131" s="72"/>
      <c r="AF131" s="79">
        <v>0.63639999999999997</v>
      </c>
      <c r="AG131" s="86">
        <v>0.26925029615840246</v>
      </c>
      <c r="AH131" s="65">
        <f>IF(P131="x",AG131,0)</f>
        <v>0</v>
      </c>
      <c r="AI131" s="147"/>
      <c r="AJ131" s="157"/>
      <c r="AK131" s="157"/>
      <c r="AL131" s="157"/>
      <c r="AM131" s="157"/>
      <c r="AN131" s="147"/>
      <c r="AO131" s="147"/>
      <c r="AP131" s="149"/>
      <c r="AQ131" s="66"/>
      <c r="AR131" s="66"/>
      <c r="AS131" s="66"/>
      <c r="AT131" s="66"/>
      <c r="AU131" s="66"/>
      <c r="AV131" s="66"/>
      <c r="AW131" s="66"/>
      <c r="AX131" s="80"/>
    </row>
    <row r="132" spans="1:51" ht="20.25" customHeight="1" x14ac:dyDescent="0.25">
      <c r="A132" s="138"/>
      <c r="B132" s="144"/>
      <c r="C132" s="144"/>
      <c r="D132" s="146"/>
      <c r="E132" s="31" t="s">
        <v>117</v>
      </c>
      <c r="F132" s="160"/>
      <c r="G132" s="32"/>
      <c r="H132" s="33"/>
      <c r="I132" s="33"/>
      <c r="J132" s="33"/>
      <c r="K132" s="33"/>
      <c r="L132" s="33"/>
      <c r="M132" s="161"/>
      <c r="N132" s="34"/>
      <c r="O132" s="37" t="s">
        <v>154</v>
      </c>
      <c r="P132" s="38"/>
      <c r="Q132" s="106" t="s">
        <v>166</v>
      </c>
      <c r="V132" s="135"/>
      <c r="W132" s="135"/>
      <c r="X132" s="136"/>
      <c r="Y132" s="127"/>
      <c r="Z132" s="49"/>
      <c r="AA132" s="49"/>
      <c r="AB132" s="61"/>
      <c r="AD132" s="71"/>
      <c r="AE132" s="72"/>
      <c r="AF132" s="79">
        <v>0.36359999999999998</v>
      </c>
      <c r="AG132" s="86">
        <v>0.15383313589439837</v>
      </c>
      <c r="AH132" s="65">
        <f>IF(P132="x",AG132,0)</f>
        <v>0</v>
      </c>
      <c r="AI132" s="147"/>
      <c r="AJ132" s="157"/>
      <c r="AK132" s="157"/>
      <c r="AL132" s="157"/>
      <c r="AM132" s="157"/>
      <c r="AN132" s="147"/>
      <c r="AO132" s="147"/>
      <c r="AP132" s="149"/>
      <c r="AQ132" s="66"/>
      <c r="AR132" s="66"/>
      <c r="AS132" s="66"/>
      <c r="AT132" s="66"/>
      <c r="AU132" s="66"/>
      <c r="AV132" s="66"/>
      <c r="AW132" s="66"/>
      <c r="AX132" s="80"/>
    </row>
    <row r="133" spans="1:51" ht="20.25" customHeight="1" x14ac:dyDescent="0.25">
      <c r="A133" s="138"/>
      <c r="B133" s="144"/>
      <c r="C133" s="144"/>
      <c r="D133" s="146"/>
      <c r="E133" s="31"/>
      <c r="F133" s="160"/>
      <c r="G133" s="32"/>
      <c r="H133" s="33"/>
      <c r="I133" s="33"/>
      <c r="J133" s="33"/>
      <c r="K133" s="33"/>
      <c r="L133" s="33"/>
      <c r="M133" s="161"/>
      <c r="N133" s="34"/>
      <c r="O133" s="37"/>
      <c r="P133" s="38"/>
      <c r="Q133" s="106" t="s">
        <v>389</v>
      </c>
      <c r="V133" s="135"/>
      <c r="W133" s="135"/>
      <c r="X133" s="136"/>
      <c r="Y133" s="127"/>
      <c r="Z133" s="49"/>
      <c r="AA133" s="49"/>
      <c r="AB133" s="61"/>
      <c r="AD133" s="71"/>
      <c r="AE133" s="72"/>
      <c r="AF133" s="79"/>
      <c r="AG133" s="86"/>
      <c r="AH133" s="65"/>
      <c r="AI133" s="147"/>
      <c r="AJ133" s="157"/>
      <c r="AK133" s="157"/>
      <c r="AL133" s="157"/>
      <c r="AM133" s="157"/>
      <c r="AN133" s="147"/>
      <c r="AO133" s="147"/>
      <c r="AP133" s="153"/>
      <c r="AQ133" s="66"/>
      <c r="AR133" s="66"/>
      <c r="AS133" s="66"/>
      <c r="AT133" s="66"/>
      <c r="AU133" s="66"/>
      <c r="AV133" s="66"/>
      <c r="AW133" s="66"/>
      <c r="AX133" s="80"/>
    </row>
    <row r="134" spans="1:51" ht="20.25" customHeight="1" x14ac:dyDescent="0.25">
      <c r="A134" s="138"/>
      <c r="B134" s="144"/>
      <c r="C134" s="144"/>
      <c r="D134" s="146"/>
      <c r="E134" s="31"/>
      <c r="F134" s="160"/>
      <c r="G134" s="32"/>
      <c r="H134" s="33"/>
      <c r="I134" s="33"/>
      <c r="J134" s="33"/>
      <c r="K134" s="33"/>
      <c r="L134" s="33"/>
      <c r="M134" s="161"/>
      <c r="N134" s="34"/>
      <c r="O134" s="37"/>
      <c r="P134" s="38"/>
      <c r="Q134" s="106" t="s">
        <v>390</v>
      </c>
      <c r="V134" s="135"/>
      <c r="W134" s="135"/>
      <c r="X134" s="136"/>
      <c r="Y134" s="127"/>
      <c r="Z134" s="49"/>
      <c r="AA134" s="49"/>
      <c r="AB134" s="61"/>
      <c r="AD134" s="71"/>
      <c r="AE134" s="72"/>
      <c r="AF134" s="79"/>
      <c r="AG134" s="86"/>
      <c r="AH134" s="65"/>
      <c r="AI134" s="147"/>
      <c r="AJ134" s="157"/>
      <c r="AK134" s="157"/>
      <c r="AL134" s="157"/>
      <c r="AM134" s="157"/>
      <c r="AN134" s="147"/>
      <c r="AO134" s="147"/>
      <c r="AP134" s="153"/>
      <c r="AQ134" s="66"/>
      <c r="AR134" s="66"/>
      <c r="AS134" s="66"/>
      <c r="AT134" s="66"/>
      <c r="AU134" s="66"/>
      <c r="AV134" s="66"/>
      <c r="AW134" s="66"/>
      <c r="AX134" s="80"/>
    </row>
    <row r="135" spans="1:51" ht="20.25" customHeight="1" x14ac:dyDescent="0.25">
      <c r="A135" s="138"/>
      <c r="B135" s="144"/>
      <c r="C135" s="144"/>
      <c r="D135" s="146"/>
      <c r="E135" s="31"/>
      <c r="F135" s="160"/>
      <c r="G135" s="32"/>
      <c r="H135" s="33"/>
      <c r="I135" s="33"/>
      <c r="J135" s="33"/>
      <c r="K135" s="33"/>
      <c r="L135" s="33"/>
      <c r="M135" s="161"/>
      <c r="N135" s="34"/>
      <c r="O135" s="37"/>
      <c r="P135" s="38"/>
      <c r="Q135" s="106" t="s">
        <v>391</v>
      </c>
      <c r="V135" s="135"/>
      <c r="W135" s="135"/>
      <c r="X135" s="136"/>
      <c r="Y135" s="127"/>
      <c r="Z135" s="49"/>
      <c r="AA135" s="49"/>
      <c r="AB135" s="61"/>
      <c r="AD135" s="71"/>
      <c r="AE135" s="72"/>
      <c r="AF135" s="79"/>
      <c r="AG135" s="86"/>
      <c r="AH135" s="65"/>
      <c r="AI135" s="147"/>
      <c r="AJ135" s="157"/>
      <c r="AK135" s="157"/>
      <c r="AL135" s="157"/>
      <c r="AM135" s="157"/>
      <c r="AN135" s="147"/>
      <c r="AO135" s="147"/>
      <c r="AP135" s="153"/>
      <c r="AQ135" s="66"/>
      <c r="AR135" s="66"/>
      <c r="AS135" s="66"/>
      <c r="AT135" s="66"/>
      <c r="AU135" s="66"/>
      <c r="AV135" s="66"/>
      <c r="AW135" s="66"/>
      <c r="AX135" s="80"/>
    </row>
    <row r="136" spans="1:51" ht="20.25" customHeight="1" thickBot="1" x14ac:dyDescent="0.3">
      <c r="A136" s="138"/>
      <c r="B136" s="144"/>
      <c r="C136" s="144"/>
      <c r="D136" s="146"/>
      <c r="E136" s="31"/>
      <c r="F136" s="160"/>
      <c r="G136" s="32"/>
      <c r="H136" s="33"/>
      <c r="I136" s="33"/>
      <c r="J136" s="33"/>
      <c r="K136" s="33"/>
      <c r="L136" s="33"/>
      <c r="M136" s="161"/>
      <c r="N136" s="34"/>
      <c r="O136" s="35" t="s">
        <v>155</v>
      </c>
      <c r="P136" s="38" t="s">
        <v>375</v>
      </c>
      <c r="Q136" s="106" t="s">
        <v>267</v>
      </c>
      <c r="V136" s="135"/>
      <c r="W136" s="135"/>
      <c r="X136" s="136"/>
      <c r="Y136" s="127"/>
      <c r="Z136" s="49"/>
      <c r="AA136" s="49"/>
      <c r="AB136" s="61"/>
      <c r="AD136" s="71"/>
      <c r="AE136" s="72"/>
      <c r="AF136" s="79">
        <v>0.63639999999999997</v>
      </c>
      <c r="AG136" s="86">
        <v>0.26925029615840246</v>
      </c>
      <c r="AH136" s="65">
        <f t="shared" ref="AH136:AH143" si="5">IF(P136="x",AG136,0)</f>
        <v>0.26925029615840246</v>
      </c>
      <c r="AI136" s="147"/>
      <c r="AJ136" s="157"/>
      <c r="AK136" s="157"/>
      <c r="AL136" s="157"/>
      <c r="AM136" s="157"/>
      <c r="AN136" s="147"/>
      <c r="AO136" s="147"/>
      <c r="AP136" s="154"/>
      <c r="AQ136" s="66"/>
      <c r="AR136" s="66"/>
      <c r="AS136" s="66"/>
      <c r="AT136" s="66"/>
      <c r="AU136" s="66"/>
      <c r="AV136" s="66"/>
      <c r="AW136" s="66"/>
      <c r="AX136" s="80"/>
    </row>
    <row r="137" spans="1:51" ht="20.25" customHeight="1" x14ac:dyDescent="0.25">
      <c r="A137" s="138">
        <v>24</v>
      </c>
      <c r="B137" s="138" t="s">
        <v>230</v>
      </c>
      <c r="C137" s="137" t="s">
        <v>13</v>
      </c>
      <c r="D137" s="145" t="s">
        <v>118</v>
      </c>
      <c r="E137" s="31" t="s">
        <v>119</v>
      </c>
      <c r="F137" s="160"/>
      <c r="G137" s="32"/>
      <c r="H137" s="33"/>
      <c r="I137" s="33"/>
      <c r="J137" s="33"/>
      <c r="K137" s="33"/>
      <c r="L137" s="33"/>
      <c r="M137" s="161"/>
      <c r="N137" s="34"/>
      <c r="O137" s="35" t="s">
        <v>150</v>
      </c>
      <c r="P137" s="38" t="s">
        <v>375</v>
      </c>
      <c r="Q137" s="106" t="s">
        <v>162</v>
      </c>
      <c r="V137" s="135">
        <v>4</v>
      </c>
      <c r="W137" s="135">
        <f>+COUNTIF(P137:P140,"x")</f>
        <v>3</v>
      </c>
      <c r="X137" s="136">
        <f>+W137/V137</f>
        <v>0.75</v>
      </c>
      <c r="Y137" s="127">
        <f>+X137</f>
        <v>0.75</v>
      </c>
      <c r="Z137" s="49"/>
      <c r="AA137" s="49"/>
      <c r="AB137" s="61"/>
      <c r="AC137" s="76">
        <f>+X137</f>
        <v>0.75</v>
      </c>
      <c r="AD137" s="77"/>
      <c r="AE137" s="78"/>
      <c r="AF137" s="79">
        <v>0.7</v>
      </c>
      <c r="AG137" s="86">
        <v>0.35</v>
      </c>
      <c r="AH137" s="65">
        <f t="shared" si="5"/>
        <v>0.35</v>
      </c>
      <c r="AI137" s="147">
        <f>SUM(AH137:AH140)</f>
        <v>0.75</v>
      </c>
      <c r="AJ137" s="157">
        <v>0</v>
      </c>
      <c r="AK137" s="157">
        <v>4</v>
      </c>
      <c r="AL137" s="157" t="e">
        <f>COUNTIF(#REF!,"x")</f>
        <v>#REF!</v>
      </c>
      <c r="AM137" s="157">
        <f>COUNTIF(P137:P140,"x")</f>
        <v>3</v>
      </c>
      <c r="AN137" s="147" t="e">
        <f>AL137/AJ137</f>
        <v>#REF!</v>
      </c>
      <c r="AO137" s="147">
        <f>AM137/AK137</f>
        <v>0.75</v>
      </c>
      <c r="AP137" s="148"/>
      <c r="AQ137" s="66" t="e">
        <f>+AN137</f>
        <v>#REF!</v>
      </c>
      <c r="AR137" s="66">
        <f>+AO137</f>
        <v>0.75</v>
      </c>
      <c r="AS137" s="66"/>
      <c r="AT137" s="66"/>
      <c r="AU137" s="66"/>
      <c r="AV137" s="66"/>
      <c r="AW137" s="66"/>
      <c r="AX137" s="80"/>
      <c r="AY137" s="68">
        <f>AI137</f>
        <v>0.75</v>
      </c>
    </row>
    <row r="138" spans="1:51" ht="20.25" customHeight="1" x14ac:dyDescent="0.25">
      <c r="A138" s="138"/>
      <c r="B138" s="144"/>
      <c r="C138" s="144"/>
      <c r="D138" s="146"/>
      <c r="E138" s="31" t="s">
        <v>120</v>
      </c>
      <c r="F138" s="160"/>
      <c r="G138" s="32"/>
      <c r="H138" s="33"/>
      <c r="I138" s="33"/>
      <c r="J138" s="33"/>
      <c r="K138" s="33"/>
      <c r="L138" s="33"/>
      <c r="M138" s="161"/>
      <c r="N138" s="34"/>
      <c r="O138" s="37" t="s">
        <v>152</v>
      </c>
      <c r="P138" s="38"/>
      <c r="Q138" s="106" t="s">
        <v>163</v>
      </c>
      <c r="V138" s="135"/>
      <c r="W138" s="135"/>
      <c r="X138" s="136"/>
      <c r="Y138" s="127"/>
      <c r="Z138" s="49"/>
      <c r="AA138" s="49"/>
      <c r="AB138" s="61"/>
      <c r="AD138" s="71"/>
      <c r="AE138" s="72"/>
      <c r="AF138" s="79">
        <v>0.5</v>
      </c>
      <c r="AG138" s="86">
        <v>0.25</v>
      </c>
      <c r="AH138" s="65">
        <f t="shared" si="5"/>
        <v>0</v>
      </c>
      <c r="AI138" s="147"/>
      <c r="AJ138" s="157"/>
      <c r="AK138" s="157"/>
      <c r="AL138" s="157"/>
      <c r="AM138" s="157"/>
      <c r="AN138" s="147"/>
      <c r="AO138" s="147"/>
      <c r="AP138" s="149"/>
      <c r="AQ138" s="66"/>
      <c r="AR138" s="66"/>
      <c r="AS138" s="66"/>
      <c r="AT138" s="66"/>
      <c r="AU138" s="66"/>
      <c r="AV138" s="66"/>
      <c r="AW138" s="66"/>
      <c r="AX138" s="80"/>
    </row>
    <row r="139" spans="1:51" ht="20.25" customHeight="1" x14ac:dyDescent="0.25">
      <c r="A139" s="138"/>
      <c r="B139" s="144"/>
      <c r="C139" s="144"/>
      <c r="D139" s="146"/>
      <c r="E139" s="31" t="s">
        <v>121</v>
      </c>
      <c r="F139" s="160"/>
      <c r="G139" s="32"/>
      <c r="H139" s="33"/>
      <c r="I139" s="33"/>
      <c r="J139" s="33"/>
      <c r="K139" s="33"/>
      <c r="L139" s="33"/>
      <c r="M139" s="161"/>
      <c r="N139" s="34"/>
      <c r="O139" s="37" t="s">
        <v>153</v>
      </c>
      <c r="P139" s="38" t="s">
        <v>375</v>
      </c>
      <c r="Q139" s="106" t="s">
        <v>164</v>
      </c>
      <c r="V139" s="135"/>
      <c r="W139" s="135"/>
      <c r="X139" s="136"/>
      <c r="Y139" s="127"/>
      <c r="Z139" s="49"/>
      <c r="AA139" s="49"/>
      <c r="AB139" s="61"/>
      <c r="AD139" s="71"/>
      <c r="AE139" s="72"/>
      <c r="AF139" s="79">
        <v>0.4</v>
      </c>
      <c r="AG139" s="86">
        <v>0.2</v>
      </c>
      <c r="AH139" s="65">
        <f t="shared" si="5"/>
        <v>0.2</v>
      </c>
      <c r="AI139" s="147"/>
      <c r="AJ139" s="157"/>
      <c r="AK139" s="157"/>
      <c r="AL139" s="157"/>
      <c r="AM139" s="157"/>
      <c r="AN139" s="147"/>
      <c r="AO139" s="147"/>
      <c r="AP139" s="149"/>
      <c r="AQ139" s="66"/>
      <c r="AR139" s="66"/>
      <c r="AS139" s="66"/>
      <c r="AT139" s="66"/>
      <c r="AU139" s="66"/>
      <c r="AV139" s="66"/>
      <c r="AW139" s="66"/>
      <c r="AX139" s="80"/>
    </row>
    <row r="140" spans="1:51" ht="20.25" customHeight="1" thickBot="1" x14ac:dyDescent="0.3">
      <c r="A140" s="138"/>
      <c r="B140" s="144"/>
      <c r="C140" s="144"/>
      <c r="D140" s="146"/>
      <c r="E140" s="31"/>
      <c r="F140" s="160"/>
      <c r="G140" s="32"/>
      <c r="H140" s="33"/>
      <c r="I140" s="33"/>
      <c r="J140" s="33"/>
      <c r="K140" s="33"/>
      <c r="L140" s="33"/>
      <c r="M140" s="161"/>
      <c r="N140" s="34"/>
      <c r="O140" s="37" t="s">
        <v>154</v>
      </c>
      <c r="P140" s="38" t="s">
        <v>375</v>
      </c>
      <c r="Q140" s="106" t="s">
        <v>165</v>
      </c>
      <c r="V140" s="135"/>
      <c r="W140" s="135"/>
      <c r="X140" s="136"/>
      <c r="Y140" s="127"/>
      <c r="Z140" s="49"/>
      <c r="AA140" s="49"/>
      <c r="AB140" s="61"/>
      <c r="AD140" s="71"/>
      <c r="AE140" s="72"/>
      <c r="AF140" s="79">
        <v>0.4</v>
      </c>
      <c r="AG140" s="86">
        <v>0.2</v>
      </c>
      <c r="AH140" s="65">
        <f t="shared" si="5"/>
        <v>0.2</v>
      </c>
      <c r="AI140" s="147"/>
      <c r="AJ140" s="157"/>
      <c r="AK140" s="157"/>
      <c r="AL140" s="157"/>
      <c r="AM140" s="157"/>
      <c r="AN140" s="147"/>
      <c r="AO140" s="147"/>
      <c r="AP140" s="149"/>
      <c r="AQ140" s="66"/>
      <c r="AR140" s="66"/>
      <c r="AS140" s="66"/>
      <c r="AT140" s="66"/>
      <c r="AU140" s="66"/>
      <c r="AV140" s="66"/>
      <c r="AW140" s="66"/>
      <c r="AX140" s="80"/>
    </row>
    <row r="141" spans="1:51" ht="20.25" customHeight="1" x14ac:dyDescent="0.25">
      <c r="A141" s="138">
        <v>25</v>
      </c>
      <c r="B141" s="138" t="s">
        <v>122</v>
      </c>
      <c r="C141" s="137" t="s">
        <v>5</v>
      </c>
      <c r="D141" s="139" t="s">
        <v>310</v>
      </c>
      <c r="E141" s="31" t="s">
        <v>123</v>
      </c>
      <c r="F141" s="160"/>
      <c r="G141" s="32"/>
      <c r="H141" s="33"/>
      <c r="I141" s="33"/>
      <c r="J141" s="33"/>
      <c r="K141" s="33"/>
      <c r="L141" s="33"/>
      <c r="M141" s="161"/>
      <c r="N141" s="34"/>
      <c r="O141" s="35" t="s">
        <v>150</v>
      </c>
      <c r="P141" s="38" t="s">
        <v>375</v>
      </c>
      <c r="Q141" s="106" t="s">
        <v>231</v>
      </c>
      <c r="V141" s="135">
        <v>4</v>
      </c>
      <c r="W141" s="135">
        <f>+COUNTIF(P141:P144,"x")</f>
        <v>4</v>
      </c>
      <c r="X141" s="136">
        <f>+W141/V141</f>
        <v>1</v>
      </c>
      <c r="Y141" s="127">
        <f>+X141</f>
        <v>1</v>
      </c>
      <c r="Z141" s="49"/>
      <c r="AA141" s="49"/>
      <c r="AB141" s="61"/>
      <c r="AC141" s="76">
        <f>+X141</f>
        <v>1</v>
      </c>
      <c r="AD141" s="77"/>
      <c r="AE141" s="78"/>
      <c r="AF141" s="79">
        <v>0.45450000000000002</v>
      </c>
      <c r="AG141" s="86">
        <v>0.294098615245244</v>
      </c>
      <c r="AH141" s="65">
        <f t="shared" si="5"/>
        <v>0.294098615245244</v>
      </c>
      <c r="AI141" s="147">
        <f>SUM(AH141:AH143)</f>
        <v>1</v>
      </c>
      <c r="AJ141" s="157">
        <v>-1</v>
      </c>
      <c r="AK141" s="157">
        <v>3</v>
      </c>
      <c r="AL141" s="157" t="e">
        <f>COUNTIF(#REF!,"x")</f>
        <v>#REF!</v>
      </c>
      <c r="AM141" s="157">
        <f>COUNTIF(P141:P143,"x")</f>
        <v>3</v>
      </c>
      <c r="AN141" s="147" t="e">
        <f>AL141/AJ141</f>
        <v>#REF!</v>
      </c>
      <c r="AO141" s="147">
        <f>AM141/AK141</f>
        <v>1</v>
      </c>
      <c r="AP141" s="148"/>
      <c r="AQ141" s="66" t="e">
        <f>+AN141</f>
        <v>#REF!</v>
      </c>
      <c r="AR141" s="66">
        <f>+AO141</f>
        <v>1</v>
      </c>
      <c r="AS141" s="66"/>
      <c r="AT141" s="66"/>
      <c r="AU141" s="66"/>
      <c r="AV141" s="66"/>
      <c r="AW141" s="66"/>
      <c r="AX141" s="80"/>
      <c r="AY141" s="68">
        <f>AI141</f>
        <v>1</v>
      </c>
    </row>
    <row r="142" spans="1:51" ht="20.25" customHeight="1" x14ac:dyDescent="0.25">
      <c r="A142" s="138"/>
      <c r="B142" s="138"/>
      <c r="C142" s="137"/>
      <c r="D142" s="139"/>
      <c r="E142" s="31" t="s">
        <v>124</v>
      </c>
      <c r="F142" s="160"/>
      <c r="G142" s="32"/>
      <c r="H142" s="33"/>
      <c r="I142" s="33"/>
      <c r="J142" s="33"/>
      <c r="K142" s="33"/>
      <c r="L142" s="33"/>
      <c r="M142" s="161"/>
      <c r="N142" s="34"/>
      <c r="O142" s="37" t="s">
        <v>152</v>
      </c>
      <c r="P142" s="38" t="s">
        <v>375</v>
      </c>
      <c r="Q142" s="106" t="s">
        <v>232</v>
      </c>
      <c r="V142" s="135"/>
      <c r="W142" s="135"/>
      <c r="X142" s="136"/>
      <c r="Y142" s="127"/>
      <c r="Z142" s="49"/>
      <c r="AA142" s="49"/>
      <c r="AB142" s="61"/>
      <c r="AD142" s="71"/>
      <c r="AE142" s="72"/>
      <c r="AF142" s="79">
        <v>0.45450000000000002</v>
      </c>
      <c r="AG142" s="86">
        <v>0.294098615245244</v>
      </c>
      <c r="AH142" s="65">
        <f t="shared" si="5"/>
        <v>0.294098615245244</v>
      </c>
      <c r="AI142" s="147"/>
      <c r="AJ142" s="157"/>
      <c r="AK142" s="157"/>
      <c r="AL142" s="157"/>
      <c r="AM142" s="157"/>
      <c r="AN142" s="147"/>
      <c r="AO142" s="147"/>
      <c r="AP142" s="149"/>
      <c r="AQ142" s="66"/>
      <c r="AR142" s="66"/>
      <c r="AS142" s="66"/>
      <c r="AT142" s="66"/>
      <c r="AU142" s="66"/>
      <c r="AV142" s="66"/>
      <c r="AW142" s="66"/>
      <c r="AX142" s="80"/>
    </row>
    <row r="143" spans="1:51" ht="20.25" customHeight="1" x14ac:dyDescent="0.25">
      <c r="A143" s="138"/>
      <c r="B143" s="138"/>
      <c r="C143" s="137"/>
      <c r="D143" s="139"/>
      <c r="E143" s="31" t="s">
        <v>125</v>
      </c>
      <c r="F143" s="160"/>
      <c r="G143" s="32"/>
      <c r="H143" s="33"/>
      <c r="I143" s="33"/>
      <c r="J143" s="33"/>
      <c r="K143" s="33"/>
      <c r="L143" s="33"/>
      <c r="M143" s="161"/>
      <c r="N143" s="34"/>
      <c r="O143" s="37" t="s">
        <v>153</v>
      </c>
      <c r="P143" s="38" t="s">
        <v>375</v>
      </c>
      <c r="Q143" s="106" t="s">
        <v>311</v>
      </c>
      <c r="V143" s="135"/>
      <c r="W143" s="135"/>
      <c r="X143" s="136"/>
      <c r="Y143" s="127"/>
      <c r="Z143" s="49"/>
      <c r="AA143" s="49"/>
      <c r="AB143" s="61"/>
      <c r="AD143" s="71"/>
      <c r="AE143" s="72"/>
      <c r="AF143" s="79">
        <v>0.63639999999999997</v>
      </c>
      <c r="AG143" s="86">
        <v>0.41180276950951211</v>
      </c>
      <c r="AH143" s="65">
        <f t="shared" si="5"/>
        <v>0.41180276950951211</v>
      </c>
      <c r="AI143" s="147"/>
      <c r="AJ143" s="157"/>
      <c r="AK143" s="157"/>
      <c r="AL143" s="157"/>
      <c r="AM143" s="157"/>
      <c r="AN143" s="147"/>
      <c r="AO143" s="147"/>
      <c r="AP143" s="149"/>
      <c r="AQ143" s="66"/>
      <c r="AR143" s="66"/>
      <c r="AS143" s="66"/>
      <c r="AT143" s="66"/>
      <c r="AU143" s="66"/>
      <c r="AV143" s="66"/>
      <c r="AW143" s="66"/>
      <c r="AX143" s="80"/>
    </row>
    <row r="144" spans="1:51" ht="20.25" customHeight="1" thickBot="1" x14ac:dyDescent="0.3">
      <c r="A144" s="138"/>
      <c r="B144" s="138"/>
      <c r="C144" s="137"/>
      <c r="D144" s="139"/>
      <c r="E144" s="31"/>
      <c r="F144" s="34"/>
      <c r="G144" s="32"/>
      <c r="H144" s="33"/>
      <c r="I144" s="33"/>
      <c r="J144" s="33"/>
      <c r="K144" s="33"/>
      <c r="L144" s="33"/>
      <c r="M144" s="39"/>
      <c r="N144" s="34"/>
      <c r="O144" s="37"/>
      <c r="P144" s="38" t="s">
        <v>375</v>
      </c>
      <c r="Q144" s="106" t="s">
        <v>362</v>
      </c>
      <c r="V144" s="135"/>
      <c r="W144" s="135"/>
      <c r="X144" s="136"/>
      <c r="Y144" s="127"/>
      <c r="Z144" s="49"/>
      <c r="AA144" s="49"/>
      <c r="AB144" s="61"/>
      <c r="AD144" s="71"/>
      <c r="AE144" s="72"/>
      <c r="AF144" s="79"/>
      <c r="AG144" s="86"/>
      <c r="AH144" s="65"/>
      <c r="AI144" s="73"/>
      <c r="AJ144" s="74"/>
      <c r="AK144" s="74"/>
      <c r="AL144" s="74"/>
      <c r="AM144" s="74"/>
      <c r="AN144" s="73"/>
      <c r="AO144" s="73"/>
      <c r="AP144" s="84"/>
      <c r="AQ144" s="66"/>
      <c r="AR144" s="66"/>
      <c r="AS144" s="66"/>
      <c r="AT144" s="66"/>
      <c r="AU144" s="66"/>
      <c r="AV144" s="66"/>
      <c r="AW144" s="66"/>
      <c r="AX144" s="80"/>
    </row>
    <row r="145" spans="1:51" ht="20.25" customHeight="1" x14ac:dyDescent="0.25">
      <c r="A145" s="138">
        <v>26</v>
      </c>
      <c r="B145" s="138" t="s">
        <v>126</v>
      </c>
      <c r="C145" s="137" t="s">
        <v>13</v>
      </c>
      <c r="D145" s="139" t="s">
        <v>312</v>
      </c>
      <c r="E145" s="31" t="s">
        <v>127</v>
      </c>
      <c r="F145" s="160"/>
      <c r="G145" s="32"/>
      <c r="H145" s="33"/>
      <c r="I145" s="33"/>
      <c r="J145" s="33"/>
      <c r="K145" s="33"/>
      <c r="L145" s="33"/>
      <c r="M145" s="161"/>
      <c r="N145" s="34"/>
      <c r="O145" s="35" t="s">
        <v>150</v>
      </c>
      <c r="P145" s="38"/>
      <c r="Q145" s="106" t="s">
        <v>233</v>
      </c>
      <c r="V145" s="135">
        <v>5</v>
      </c>
      <c r="W145" s="135">
        <f>+COUNTIF(P145:P149,"x")</f>
        <v>2</v>
      </c>
      <c r="X145" s="136">
        <f>+W145/V145</f>
        <v>0.4</v>
      </c>
      <c r="Y145" s="127">
        <f>+X145</f>
        <v>0.4</v>
      </c>
      <c r="Z145" s="49"/>
      <c r="AA145" s="49"/>
      <c r="AB145" s="61"/>
      <c r="AC145" s="76">
        <f>+X145</f>
        <v>0.4</v>
      </c>
      <c r="AD145" s="77"/>
      <c r="AE145" s="78"/>
      <c r="AF145" s="79">
        <v>0.45450000000000002</v>
      </c>
      <c r="AG145" s="86">
        <v>0.24998624938122219</v>
      </c>
      <c r="AH145" s="65">
        <f>IF(P145="x",AG145,0)</f>
        <v>0</v>
      </c>
      <c r="AI145" s="147">
        <f>SUM(AH145:AH148)</f>
        <v>0.1499917496287333</v>
      </c>
      <c r="AJ145" s="157">
        <v>-1</v>
      </c>
      <c r="AK145" s="157">
        <v>4</v>
      </c>
      <c r="AL145" s="157" t="e">
        <f>COUNTIF(#REF!,"x")</f>
        <v>#REF!</v>
      </c>
      <c r="AM145" s="157">
        <f>COUNTIF(P145:P148,"x")</f>
        <v>1</v>
      </c>
      <c r="AN145" s="147" t="e">
        <f>AL145/AJ145</f>
        <v>#REF!</v>
      </c>
      <c r="AO145" s="147">
        <f>AM145/AK145</f>
        <v>0.25</v>
      </c>
      <c r="AP145" s="148"/>
      <c r="AQ145" s="66" t="e">
        <f>+AN145</f>
        <v>#REF!</v>
      </c>
      <c r="AR145" s="66">
        <f>+AO145</f>
        <v>0.25</v>
      </c>
      <c r="AS145" s="66"/>
      <c r="AT145" s="66"/>
      <c r="AU145" s="66"/>
      <c r="AV145" s="66"/>
      <c r="AW145" s="66"/>
      <c r="AX145" s="80"/>
      <c r="AY145" s="68">
        <f>AI145</f>
        <v>0.1499917496287333</v>
      </c>
    </row>
    <row r="146" spans="1:51" ht="20.25" customHeight="1" x14ac:dyDescent="0.25">
      <c r="A146" s="138"/>
      <c r="B146" s="138"/>
      <c r="C146" s="137"/>
      <c r="D146" s="139"/>
      <c r="E146" s="31" t="s">
        <v>128</v>
      </c>
      <c r="F146" s="160"/>
      <c r="G146" s="32"/>
      <c r="H146" s="33"/>
      <c r="I146" s="33"/>
      <c r="J146" s="33"/>
      <c r="K146" s="33"/>
      <c r="L146" s="33"/>
      <c r="M146" s="161"/>
      <c r="N146" s="34"/>
      <c r="O146" s="37" t="s">
        <v>152</v>
      </c>
      <c r="P146" s="38"/>
      <c r="Q146" s="106" t="s">
        <v>160</v>
      </c>
      <c r="V146" s="135"/>
      <c r="W146" s="135"/>
      <c r="X146" s="136"/>
      <c r="Y146" s="127"/>
      <c r="Z146" s="49"/>
      <c r="AA146" s="49"/>
      <c r="AB146" s="61"/>
      <c r="AD146" s="71"/>
      <c r="AE146" s="72"/>
      <c r="AF146" s="79">
        <v>0.63639999999999997</v>
      </c>
      <c r="AG146" s="86">
        <v>0.35003575160882239</v>
      </c>
      <c r="AH146" s="65">
        <f>IF(P146="x",AG146,0)</f>
        <v>0</v>
      </c>
      <c r="AI146" s="147"/>
      <c r="AJ146" s="157"/>
      <c r="AK146" s="157"/>
      <c r="AL146" s="157"/>
      <c r="AM146" s="157"/>
      <c r="AN146" s="147"/>
      <c r="AO146" s="147"/>
      <c r="AP146" s="149"/>
      <c r="AQ146" s="66"/>
      <c r="AR146" s="66"/>
      <c r="AS146" s="66"/>
      <c r="AT146" s="66"/>
      <c r="AU146" s="66"/>
      <c r="AV146" s="66"/>
      <c r="AW146" s="66"/>
      <c r="AX146" s="80"/>
    </row>
    <row r="147" spans="1:51" ht="20.25" customHeight="1" x14ac:dyDescent="0.25">
      <c r="A147" s="138"/>
      <c r="B147" s="138"/>
      <c r="C147" s="137"/>
      <c r="D147" s="139"/>
      <c r="E147" s="31" t="s">
        <v>129</v>
      </c>
      <c r="F147" s="160"/>
      <c r="G147" s="32"/>
      <c r="H147" s="33"/>
      <c r="I147" s="33"/>
      <c r="J147" s="33"/>
      <c r="K147" s="33"/>
      <c r="L147" s="33"/>
      <c r="M147" s="161"/>
      <c r="N147" s="34"/>
      <c r="O147" s="37" t="s">
        <v>153</v>
      </c>
      <c r="P147" s="38"/>
      <c r="Q147" s="106" t="s">
        <v>235</v>
      </c>
      <c r="V147" s="135"/>
      <c r="W147" s="135"/>
      <c r="X147" s="136"/>
      <c r="Y147" s="127"/>
      <c r="Z147" s="49"/>
      <c r="AA147" s="49"/>
      <c r="AB147" s="61"/>
      <c r="AD147" s="71"/>
      <c r="AE147" s="72"/>
      <c r="AF147" s="79">
        <v>0.45450000000000002</v>
      </c>
      <c r="AG147" s="86">
        <v>0.24998624938122219</v>
      </c>
      <c r="AH147" s="65">
        <f>IF(P147="x",AG147,0)</f>
        <v>0</v>
      </c>
      <c r="AI147" s="147"/>
      <c r="AJ147" s="157"/>
      <c r="AK147" s="157"/>
      <c r="AL147" s="157"/>
      <c r="AM147" s="157"/>
      <c r="AN147" s="147"/>
      <c r="AO147" s="147"/>
      <c r="AP147" s="149"/>
      <c r="AQ147" s="66"/>
      <c r="AR147" s="66"/>
      <c r="AS147" s="66"/>
      <c r="AT147" s="66"/>
      <c r="AU147" s="66"/>
      <c r="AV147" s="66"/>
      <c r="AW147" s="66"/>
      <c r="AX147" s="80"/>
    </row>
    <row r="148" spans="1:51" ht="20.25" customHeight="1" x14ac:dyDescent="0.25">
      <c r="A148" s="138"/>
      <c r="B148" s="138"/>
      <c r="C148" s="137"/>
      <c r="D148" s="139"/>
      <c r="E148" s="31"/>
      <c r="F148" s="160"/>
      <c r="G148" s="32"/>
      <c r="H148" s="33"/>
      <c r="I148" s="33"/>
      <c r="J148" s="33"/>
      <c r="K148" s="33"/>
      <c r="L148" s="33"/>
      <c r="M148" s="161"/>
      <c r="N148" s="34"/>
      <c r="O148" s="37" t="s">
        <v>154</v>
      </c>
      <c r="P148" s="38" t="s">
        <v>375</v>
      </c>
      <c r="Q148" s="106" t="s">
        <v>529</v>
      </c>
      <c r="V148" s="135"/>
      <c r="W148" s="135"/>
      <c r="X148" s="136"/>
      <c r="Y148" s="127"/>
      <c r="Z148" s="49"/>
      <c r="AA148" s="49"/>
      <c r="AB148" s="61"/>
      <c r="AD148" s="71"/>
      <c r="AE148" s="72"/>
      <c r="AF148" s="79">
        <v>0.2727</v>
      </c>
      <c r="AG148" s="86">
        <v>0.1499917496287333</v>
      </c>
      <c r="AH148" s="65">
        <f>IF(P148="x",AG148,0)</f>
        <v>0.1499917496287333</v>
      </c>
      <c r="AI148" s="147"/>
      <c r="AJ148" s="157"/>
      <c r="AK148" s="157"/>
      <c r="AL148" s="157"/>
      <c r="AM148" s="157"/>
      <c r="AN148" s="147"/>
      <c r="AO148" s="147"/>
      <c r="AP148" s="149"/>
      <c r="AQ148" s="66"/>
      <c r="AR148" s="66"/>
      <c r="AS148" s="66"/>
      <c r="AT148" s="66"/>
      <c r="AU148" s="66"/>
      <c r="AV148" s="66"/>
      <c r="AW148" s="66"/>
      <c r="AX148" s="80"/>
    </row>
    <row r="149" spans="1:51" ht="20.25" customHeight="1" x14ac:dyDescent="0.25">
      <c r="A149" s="138"/>
      <c r="B149" s="138"/>
      <c r="C149" s="137"/>
      <c r="D149" s="139"/>
      <c r="E149" s="31"/>
      <c r="F149" s="34"/>
      <c r="G149" s="32"/>
      <c r="H149" s="33"/>
      <c r="I149" s="33"/>
      <c r="J149" s="33"/>
      <c r="K149" s="33"/>
      <c r="L149" s="33"/>
      <c r="M149" s="39"/>
      <c r="N149" s="34"/>
      <c r="O149" s="37"/>
      <c r="P149" s="38" t="s">
        <v>375</v>
      </c>
      <c r="Q149" s="106" t="s">
        <v>234</v>
      </c>
      <c r="V149" s="135"/>
      <c r="W149" s="135"/>
      <c r="X149" s="136"/>
      <c r="Y149" s="127"/>
      <c r="Z149" s="49"/>
      <c r="AA149" s="49"/>
      <c r="AB149" s="61"/>
      <c r="AD149" s="71"/>
      <c r="AE149" s="72"/>
      <c r="AF149" s="79"/>
      <c r="AG149" s="86"/>
      <c r="AH149" s="65"/>
      <c r="AI149" s="73"/>
      <c r="AJ149" s="74"/>
      <c r="AK149" s="74"/>
      <c r="AL149" s="74"/>
      <c r="AM149" s="74"/>
      <c r="AN149" s="73"/>
      <c r="AO149" s="73"/>
      <c r="AP149" s="84"/>
      <c r="AQ149" s="66"/>
      <c r="AR149" s="66"/>
      <c r="AS149" s="66"/>
      <c r="AT149" s="66"/>
      <c r="AU149" s="66"/>
      <c r="AV149" s="66"/>
      <c r="AW149" s="66"/>
      <c r="AX149" s="80"/>
    </row>
    <row r="150" spans="1:51" ht="20.25" customHeight="1" x14ac:dyDescent="0.25">
      <c r="A150" s="173">
        <v>27</v>
      </c>
      <c r="B150" s="173" t="s">
        <v>413</v>
      </c>
      <c r="C150" s="174" t="s">
        <v>45</v>
      </c>
      <c r="D150" s="165" t="s">
        <v>407</v>
      </c>
      <c r="E150" s="103"/>
      <c r="F150" s="103"/>
      <c r="G150" s="103"/>
      <c r="H150" s="103"/>
      <c r="I150" s="103"/>
      <c r="J150" s="103"/>
      <c r="K150" s="103"/>
      <c r="L150" s="103"/>
      <c r="M150" s="103"/>
      <c r="N150" s="105"/>
      <c r="O150" s="104"/>
      <c r="P150" s="38" t="s">
        <v>375</v>
      </c>
      <c r="Q150" s="107" t="s">
        <v>402</v>
      </c>
      <c r="V150" s="135">
        <v>6</v>
      </c>
      <c r="W150" s="135">
        <f>+COUNTIF(P150:P155,"x")</f>
        <v>1</v>
      </c>
      <c r="X150" s="136">
        <f>+W150/V150</f>
        <v>0.16666666666666666</v>
      </c>
      <c r="Y150" s="127">
        <f>+X150</f>
        <v>0.16666666666666666</v>
      </c>
      <c r="Z150" s="110"/>
      <c r="AA150" s="110"/>
    </row>
    <row r="151" spans="1:51" ht="20.25" customHeight="1" x14ac:dyDescent="0.25">
      <c r="A151" s="173"/>
      <c r="B151" s="173"/>
      <c r="C151" s="174"/>
      <c r="D151" s="166"/>
      <c r="E151" s="103"/>
      <c r="F151" s="103"/>
      <c r="G151" s="103"/>
      <c r="H151" s="103"/>
      <c r="I151" s="103"/>
      <c r="J151" s="103"/>
      <c r="K151" s="103"/>
      <c r="L151" s="103"/>
      <c r="M151" s="103"/>
      <c r="N151" s="105"/>
      <c r="O151" s="104"/>
      <c r="P151" s="38"/>
      <c r="Q151" s="107" t="s">
        <v>403</v>
      </c>
      <c r="V151" s="135"/>
      <c r="W151" s="135"/>
      <c r="X151" s="136"/>
      <c r="Y151" s="127"/>
      <c r="Z151" s="110"/>
      <c r="AA151" s="110"/>
    </row>
    <row r="152" spans="1:51" ht="20.25" customHeight="1" x14ac:dyDescent="0.25">
      <c r="A152" s="173"/>
      <c r="B152" s="173"/>
      <c r="C152" s="174"/>
      <c r="D152" s="166"/>
      <c r="E152" s="103"/>
      <c r="F152" s="103"/>
      <c r="G152" s="103"/>
      <c r="H152" s="103"/>
      <c r="I152" s="103"/>
      <c r="J152" s="103"/>
      <c r="K152" s="103"/>
      <c r="L152" s="103"/>
      <c r="M152" s="103"/>
      <c r="N152" s="105"/>
      <c r="O152" s="104"/>
      <c r="P152" s="38"/>
      <c r="Q152" s="107" t="s">
        <v>404</v>
      </c>
      <c r="V152" s="135"/>
      <c r="W152" s="135"/>
      <c r="X152" s="136"/>
      <c r="Y152" s="127"/>
      <c r="Z152" s="110"/>
      <c r="AA152" s="110"/>
    </row>
    <row r="153" spans="1:51" ht="20.25" customHeight="1" x14ac:dyDescent="0.25">
      <c r="A153" s="173"/>
      <c r="B153" s="173"/>
      <c r="C153" s="174"/>
      <c r="D153" s="166"/>
      <c r="E153" s="103"/>
      <c r="F153" s="103"/>
      <c r="G153" s="103"/>
      <c r="H153" s="103"/>
      <c r="I153" s="103"/>
      <c r="J153" s="103"/>
      <c r="K153" s="103"/>
      <c r="L153" s="103"/>
      <c r="M153" s="103"/>
      <c r="N153" s="105"/>
      <c r="O153" s="104"/>
      <c r="P153" s="38"/>
      <c r="Q153" s="107" t="s">
        <v>405</v>
      </c>
      <c r="V153" s="135"/>
      <c r="W153" s="135"/>
      <c r="X153" s="136"/>
      <c r="Y153" s="127"/>
      <c r="Z153" s="110"/>
      <c r="AA153" s="110"/>
    </row>
    <row r="154" spans="1:51" ht="20.25" customHeight="1" x14ac:dyDescent="0.25">
      <c r="A154" s="173"/>
      <c r="B154" s="173"/>
      <c r="C154" s="174"/>
      <c r="D154" s="166"/>
      <c r="E154" s="103"/>
      <c r="F154" s="103"/>
      <c r="G154" s="103"/>
      <c r="H154" s="103"/>
      <c r="I154" s="103"/>
      <c r="J154" s="103"/>
      <c r="K154" s="103"/>
      <c r="L154" s="103"/>
      <c r="M154" s="103"/>
      <c r="N154" s="105"/>
      <c r="O154" s="104"/>
      <c r="P154" s="38"/>
      <c r="Q154" s="107" t="s">
        <v>406</v>
      </c>
      <c r="V154" s="135"/>
      <c r="W154" s="135"/>
      <c r="X154" s="136"/>
      <c r="Y154" s="127"/>
      <c r="Z154" s="110"/>
      <c r="AA154" s="110"/>
    </row>
    <row r="155" spans="1:51" ht="20.25" customHeight="1" thickBot="1" x14ac:dyDescent="0.3">
      <c r="A155" s="173"/>
      <c r="B155" s="173"/>
      <c r="C155" s="174"/>
      <c r="D155" s="167"/>
      <c r="E155" s="103"/>
      <c r="F155" s="103"/>
      <c r="G155" s="103"/>
      <c r="H155" s="103"/>
      <c r="I155" s="103"/>
      <c r="J155" s="103"/>
      <c r="K155" s="103"/>
      <c r="L155" s="103"/>
      <c r="M155" s="103"/>
      <c r="N155" s="105"/>
      <c r="O155" s="104"/>
      <c r="P155" s="38"/>
      <c r="Q155" s="107" t="s">
        <v>530</v>
      </c>
      <c r="V155" s="135"/>
      <c r="W155" s="135"/>
      <c r="X155" s="136"/>
      <c r="Y155" s="127"/>
      <c r="Z155" s="110"/>
      <c r="AA155" s="110"/>
    </row>
    <row r="156" spans="1:51" ht="20.25" customHeight="1" x14ac:dyDescent="0.25">
      <c r="A156" s="138">
        <v>28</v>
      </c>
      <c r="B156" s="143" t="s">
        <v>521</v>
      </c>
      <c r="C156" s="137" t="s">
        <v>45</v>
      </c>
      <c r="D156" s="139" t="s">
        <v>522</v>
      </c>
      <c r="E156" s="31" t="s">
        <v>130</v>
      </c>
      <c r="F156" s="160"/>
      <c r="G156" s="32"/>
      <c r="H156" s="33"/>
      <c r="I156" s="33"/>
      <c r="J156" s="33"/>
      <c r="K156" s="164" t="s">
        <v>131</v>
      </c>
      <c r="L156" s="164"/>
      <c r="M156" s="161"/>
      <c r="N156" s="34"/>
      <c r="O156" s="35" t="s">
        <v>150</v>
      </c>
      <c r="P156" s="38" t="s">
        <v>375</v>
      </c>
      <c r="Q156" s="106" t="s">
        <v>523</v>
      </c>
      <c r="V156" s="135">
        <v>5</v>
      </c>
      <c r="W156" s="135">
        <f>+COUNTIF(P156:P160,"x")</f>
        <v>1</v>
      </c>
      <c r="X156" s="136">
        <f>+W156/V156</f>
        <v>0.2</v>
      </c>
      <c r="Y156" s="127">
        <f>+X156</f>
        <v>0.2</v>
      </c>
      <c r="Z156" s="49"/>
      <c r="AA156" s="49"/>
      <c r="AB156" s="61"/>
      <c r="AC156" s="76">
        <f>+X156</f>
        <v>0.2</v>
      </c>
      <c r="AD156" s="77"/>
      <c r="AE156" s="78"/>
      <c r="AF156" s="79">
        <v>0.63639999999999997</v>
      </c>
      <c r="AG156" s="86">
        <v>0.29167239561849762</v>
      </c>
      <c r="AH156" s="65">
        <f>IF(P156="x",AG156,0)</f>
        <v>0.29167239561849762</v>
      </c>
      <c r="AI156" s="147">
        <f>SUM(AH156:AH159)</f>
        <v>0.29167239561849762</v>
      </c>
      <c r="AJ156" s="157">
        <v>-1</v>
      </c>
      <c r="AK156" s="157">
        <v>4</v>
      </c>
      <c r="AL156" s="157" t="e">
        <f>COUNTIF(#REF!,"x")</f>
        <v>#REF!</v>
      </c>
      <c r="AM156" s="157">
        <f>COUNTIF(P156:P159,"x")</f>
        <v>1</v>
      </c>
      <c r="AN156" s="147" t="e">
        <f>AL156/AJ156</f>
        <v>#REF!</v>
      </c>
      <c r="AO156" s="147">
        <f>AM156/AK156</f>
        <v>0.25</v>
      </c>
      <c r="AP156" s="148"/>
      <c r="AQ156" s="66" t="e">
        <f>+AN156</f>
        <v>#REF!</v>
      </c>
      <c r="AR156" s="66">
        <f>+AO156</f>
        <v>0.25</v>
      </c>
      <c r="AS156" s="66"/>
      <c r="AT156" s="66"/>
      <c r="AU156" s="66"/>
      <c r="AV156" s="66"/>
      <c r="AW156" s="66"/>
      <c r="AX156" s="80"/>
      <c r="AY156" s="68">
        <f>AI156</f>
        <v>0.29167239561849762</v>
      </c>
    </row>
    <row r="157" spans="1:51" ht="20.25" customHeight="1" x14ac:dyDescent="0.25">
      <c r="A157" s="138"/>
      <c r="B157" s="138"/>
      <c r="C157" s="137"/>
      <c r="D157" s="139"/>
      <c r="E157" s="31" t="s">
        <v>132</v>
      </c>
      <c r="F157" s="160"/>
      <c r="G157" s="32"/>
      <c r="H157" s="33"/>
      <c r="I157" s="33"/>
      <c r="J157" s="33"/>
      <c r="K157" s="164" t="s">
        <v>133</v>
      </c>
      <c r="L157" s="164"/>
      <c r="M157" s="161"/>
      <c r="N157" s="34"/>
      <c r="O157" s="37" t="s">
        <v>152</v>
      </c>
      <c r="P157" s="38"/>
      <c r="Q157" s="106" t="s">
        <v>524</v>
      </c>
      <c r="V157" s="135"/>
      <c r="W157" s="135"/>
      <c r="X157" s="136"/>
      <c r="Y157" s="127"/>
      <c r="Z157" s="49"/>
      <c r="AA157" s="49"/>
      <c r="AB157" s="61"/>
      <c r="AD157" s="71"/>
      <c r="AE157" s="72"/>
      <c r="AF157" s="79">
        <v>0.54549999999999998</v>
      </c>
      <c r="AG157" s="86">
        <v>0.25001145790366192</v>
      </c>
      <c r="AH157" s="65">
        <f>IF(P157="x",AG157,0)</f>
        <v>0</v>
      </c>
      <c r="AI157" s="147"/>
      <c r="AJ157" s="157"/>
      <c r="AK157" s="157"/>
      <c r="AL157" s="157"/>
      <c r="AM157" s="157"/>
      <c r="AN157" s="147"/>
      <c r="AO157" s="147"/>
      <c r="AP157" s="149"/>
      <c r="AQ157" s="66"/>
      <c r="AR157" s="66"/>
      <c r="AS157" s="66"/>
      <c r="AT157" s="66"/>
      <c r="AU157" s="66"/>
      <c r="AV157" s="66"/>
      <c r="AW157" s="66"/>
      <c r="AX157" s="80"/>
    </row>
    <row r="158" spans="1:51" ht="20.25" customHeight="1" x14ac:dyDescent="0.25">
      <c r="A158" s="138"/>
      <c r="B158" s="138"/>
      <c r="C158" s="137"/>
      <c r="D158" s="139"/>
      <c r="E158" s="31" t="s">
        <v>134</v>
      </c>
      <c r="F158" s="160"/>
      <c r="G158" s="32"/>
      <c r="H158" s="33"/>
      <c r="I158" s="33"/>
      <c r="J158" s="33"/>
      <c r="K158" s="164" t="s">
        <v>135</v>
      </c>
      <c r="L158" s="164"/>
      <c r="M158" s="161"/>
      <c r="N158" s="34"/>
      <c r="O158" s="37" t="s">
        <v>153</v>
      </c>
      <c r="P158" s="38"/>
      <c r="Q158" s="106" t="s">
        <v>525</v>
      </c>
      <c r="V158" s="135"/>
      <c r="W158" s="135"/>
      <c r="X158" s="136"/>
      <c r="Y158" s="127"/>
      <c r="Z158" s="49"/>
      <c r="AA158" s="49"/>
      <c r="AB158" s="61"/>
      <c r="AD158" s="71"/>
      <c r="AE158" s="72"/>
      <c r="AF158" s="79">
        <v>0.45450000000000002</v>
      </c>
      <c r="AG158" s="86">
        <v>0.20830468857417847</v>
      </c>
      <c r="AH158" s="65">
        <f>IF(P158="x",AG158,0)</f>
        <v>0</v>
      </c>
      <c r="AI158" s="147"/>
      <c r="AJ158" s="157"/>
      <c r="AK158" s="157"/>
      <c r="AL158" s="157"/>
      <c r="AM158" s="157"/>
      <c r="AN158" s="147"/>
      <c r="AO158" s="147"/>
      <c r="AP158" s="149"/>
      <c r="AQ158" s="66"/>
      <c r="AR158" s="66"/>
      <c r="AS158" s="66"/>
      <c r="AT158" s="66"/>
      <c r="AU158" s="66"/>
      <c r="AV158" s="66"/>
      <c r="AW158" s="66"/>
      <c r="AX158" s="80"/>
    </row>
    <row r="159" spans="1:51" ht="20.25" customHeight="1" x14ac:dyDescent="0.25">
      <c r="A159" s="138"/>
      <c r="B159" s="138"/>
      <c r="C159" s="137"/>
      <c r="D159" s="139"/>
      <c r="E159" s="31" t="s">
        <v>136</v>
      </c>
      <c r="F159" s="160"/>
      <c r="G159" s="32"/>
      <c r="H159" s="33"/>
      <c r="I159" s="33"/>
      <c r="J159" s="33"/>
      <c r="K159" s="160"/>
      <c r="L159" s="160"/>
      <c r="M159" s="161"/>
      <c r="N159" s="34"/>
      <c r="O159" s="37" t="s">
        <v>154</v>
      </c>
      <c r="P159" s="38"/>
      <c r="Q159" s="106" t="s">
        <v>526</v>
      </c>
      <c r="V159" s="135"/>
      <c r="W159" s="135"/>
      <c r="X159" s="136"/>
      <c r="Y159" s="127"/>
      <c r="Z159" s="49"/>
      <c r="AA159" s="49"/>
      <c r="AB159" s="61"/>
      <c r="AD159" s="71"/>
      <c r="AE159" s="72"/>
      <c r="AF159" s="79">
        <v>0.54549999999999998</v>
      </c>
      <c r="AG159" s="86">
        <v>0.25001145790366192</v>
      </c>
      <c r="AH159" s="65">
        <f>IF(P159="x",AG159,0)</f>
        <v>0</v>
      </c>
      <c r="AI159" s="147"/>
      <c r="AJ159" s="157"/>
      <c r="AK159" s="157"/>
      <c r="AL159" s="157"/>
      <c r="AM159" s="157"/>
      <c r="AN159" s="147"/>
      <c r="AO159" s="147"/>
      <c r="AP159" s="149"/>
      <c r="AQ159" s="66"/>
      <c r="AR159" s="66"/>
      <c r="AS159" s="66"/>
      <c r="AT159" s="66"/>
      <c r="AU159" s="66"/>
      <c r="AV159" s="66"/>
      <c r="AW159" s="66"/>
      <c r="AX159" s="80"/>
    </row>
    <row r="160" spans="1:51" ht="20.25" customHeight="1" thickBot="1" x14ac:dyDescent="0.3">
      <c r="A160" s="138"/>
      <c r="B160" s="138"/>
      <c r="C160" s="137"/>
      <c r="D160" s="139"/>
      <c r="E160" s="31"/>
      <c r="F160" s="34"/>
      <c r="G160" s="32"/>
      <c r="H160" s="33"/>
      <c r="I160" s="33"/>
      <c r="J160" s="33"/>
      <c r="K160" s="34"/>
      <c r="L160" s="34"/>
      <c r="M160" s="39"/>
      <c r="N160" s="34"/>
      <c r="O160" s="37"/>
      <c r="P160" s="38"/>
      <c r="Q160" s="106" t="s">
        <v>527</v>
      </c>
      <c r="V160" s="135"/>
      <c r="W160" s="135"/>
      <c r="X160" s="136"/>
      <c r="Y160" s="127"/>
      <c r="Z160" s="49"/>
      <c r="AA160" s="49"/>
      <c r="AB160" s="61"/>
      <c r="AD160" s="71"/>
      <c r="AE160" s="72"/>
      <c r="AF160" s="79"/>
      <c r="AG160" s="86"/>
      <c r="AH160" s="65"/>
      <c r="AI160" s="73"/>
      <c r="AJ160" s="74"/>
      <c r="AK160" s="74"/>
      <c r="AL160" s="74"/>
      <c r="AM160" s="74"/>
      <c r="AN160" s="73"/>
      <c r="AO160" s="73"/>
      <c r="AP160" s="84"/>
      <c r="AQ160" s="66"/>
      <c r="AR160" s="66"/>
      <c r="AS160" s="66"/>
      <c r="AT160" s="66"/>
      <c r="AU160" s="66"/>
      <c r="AV160" s="66"/>
      <c r="AW160" s="66"/>
      <c r="AX160" s="80"/>
    </row>
    <row r="161" spans="1:51" ht="20.25" customHeight="1" x14ac:dyDescent="0.25">
      <c r="A161" s="138">
        <v>29</v>
      </c>
      <c r="B161" s="138" t="s">
        <v>137</v>
      </c>
      <c r="C161" s="137" t="s">
        <v>13</v>
      </c>
      <c r="D161" s="139" t="s">
        <v>138</v>
      </c>
      <c r="E161" s="31" t="s">
        <v>139</v>
      </c>
      <c r="F161" s="160"/>
      <c r="G161" s="32"/>
      <c r="H161" s="33"/>
      <c r="I161" s="33"/>
      <c r="J161" s="33"/>
      <c r="K161" s="33"/>
      <c r="L161" s="33"/>
      <c r="M161" s="161"/>
      <c r="N161" s="34"/>
      <c r="O161" s="35" t="s">
        <v>150</v>
      </c>
      <c r="P161" s="38" t="s">
        <v>375</v>
      </c>
      <c r="Q161" s="106" t="s">
        <v>313</v>
      </c>
      <c r="V161" s="135">
        <v>6</v>
      </c>
      <c r="W161" s="135">
        <f>+COUNTIF(P161:P166,"x")</f>
        <v>2</v>
      </c>
      <c r="X161" s="136">
        <f>+W161/V161</f>
        <v>0.33333333333333331</v>
      </c>
      <c r="Y161" s="127">
        <f>+X161</f>
        <v>0.33333333333333331</v>
      </c>
      <c r="Z161" s="49"/>
      <c r="AA161" s="49"/>
      <c r="AB161" s="61"/>
      <c r="AC161" s="76">
        <f>+X161</f>
        <v>0.33333333333333331</v>
      </c>
      <c r="AD161" s="77"/>
      <c r="AE161" s="78"/>
      <c r="AF161" s="79">
        <v>0.7</v>
      </c>
      <c r="AG161" s="86">
        <v>0.25</v>
      </c>
      <c r="AH161" s="65">
        <f>IF(P161="x",AG161,0)</f>
        <v>0.25</v>
      </c>
      <c r="AI161" s="147">
        <f>SUM(AH161:AH165)</f>
        <v>0.4285714285714286</v>
      </c>
      <c r="AJ161" s="157">
        <v>-1</v>
      </c>
      <c r="AK161" s="157">
        <v>5</v>
      </c>
      <c r="AL161" s="157" t="e">
        <f>COUNTIF(#REF!,"x")</f>
        <v>#REF!</v>
      </c>
      <c r="AM161" s="157">
        <f>COUNTIF(P161:P165,"x")</f>
        <v>2</v>
      </c>
      <c r="AN161" s="147" t="e">
        <f>AL161/AJ161</f>
        <v>#REF!</v>
      </c>
      <c r="AO161" s="147">
        <f>AM161/AK161</f>
        <v>0.4</v>
      </c>
      <c r="AP161" s="148"/>
      <c r="AQ161" s="66" t="e">
        <f>+AN161</f>
        <v>#REF!</v>
      </c>
      <c r="AR161" s="66">
        <f>+AO161</f>
        <v>0.4</v>
      </c>
      <c r="AS161" s="66"/>
      <c r="AT161" s="66"/>
      <c r="AU161" s="66"/>
      <c r="AV161" s="66"/>
      <c r="AW161" s="66"/>
      <c r="AX161" s="80"/>
      <c r="AY161" s="68">
        <f>AI161</f>
        <v>0.4285714285714286</v>
      </c>
    </row>
    <row r="162" spans="1:51" ht="20.25" customHeight="1" x14ac:dyDescent="0.25">
      <c r="A162" s="138"/>
      <c r="B162" s="138"/>
      <c r="C162" s="137"/>
      <c r="D162" s="139"/>
      <c r="E162" s="31" t="s">
        <v>140</v>
      </c>
      <c r="F162" s="160"/>
      <c r="G162" s="32"/>
      <c r="H162" s="33"/>
      <c r="I162" s="33"/>
      <c r="J162" s="33"/>
      <c r="K162" s="33"/>
      <c r="L162" s="33"/>
      <c r="M162" s="161"/>
      <c r="N162" s="34"/>
      <c r="O162" s="37" t="s">
        <v>152</v>
      </c>
      <c r="P162" s="38" t="s">
        <v>375</v>
      </c>
      <c r="Q162" s="106" t="s">
        <v>238</v>
      </c>
      <c r="V162" s="135"/>
      <c r="W162" s="135"/>
      <c r="X162" s="136"/>
      <c r="Y162" s="127"/>
      <c r="Z162" s="49"/>
      <c r="AA162" s="49"/>
      <c r="AB162" s="61"/>
      <c r="AD162" s="71"/>
      <c r="AE162" s="72"/>
      <c r="AF162" s="79">
        <v>0.5</v>
      </c>
      <c r="AG162" s="86">
        <v>0.17857142857142858</v>
      </c>
      <c r="AH162" s="65">
        <f>IF(P162="x",AG162,0)</f>
        <v>0.17857142857142858</v>
      </c>
      <c r="AI162" s="147"/>
      <c r="AJ162" s="157"/>
      <c r="AK162" s="157"/>
      <c r="AL162" s="157"/>
      <c r="AM162" s="157"/>
      <c r="AN162" s="147"/>
      <c r="AO162" s="147"/>
      <c r="AP162" s="149"/>
      <c r="AQ162" s="66"/>
      <c r="AR162" s="66"/>
      <c r="AS162" s="66"/>
      <c r="AT162" s="66"/>
      <c r="AU162" s="66"/>
      <c r="AV162" s="66"/>
      <c r="AW162" s="66"/>
      <c r="AX162" s="80"/>
    </row>
    <row r="163" spans="1:51" ht="20.25" customHeight="1" x14ac:dyDescent="0.25">
      <c r="A163" s="138"/>
      <c r="B163" s="138"/>
      <c r="C163" s="137"/>
      <c r="D163" s="139"/>
      <c r="E163" s="31" t="s">
        <v>141</v>
      </c>
      <c r="F163" s="160"/>
      <c r="G163" s="32"/>
      <c r="H163" s="33"/>
      <c r="I163" s="33"/>
      <c r="J163" s="33"/>
      <c r="K163" s="33"/>
      <c r="L163" s="33"/>
      <c r="M163" s="161"/>
      <c r="N163" s="34"/>
      <c r="O163" s="37" t="s">
        <v>153</v>
      </c>
      <c r="P163" s="38"/>
      <c r="Q163" s="106" t="s">
        <v>240</v>
      </c>
      <c r="V163" s="135"/>
      <c r="W163" s="135"/>
      <c r="X163" s="136"/>
      <c r="Y163" s="127"/>
      <c r="Z163" s="49"/>
      <c r="AA163" s="49"/>
      <c r="AB163" s="61"/>
      <c r="AD163" s="71"/>
      <c r="AE163" s="72"/>
      <c r="AF163" s="79">
        <v>0.6</v>
      </c>
      <c r="AG163" s="86">
        <v>0.2142857142857143</v>
      </c>
      <c r="AH163" s="65">
        <f>IF(P163="x",AG163,0)</f>
        <v>0</v>
      </c>
      <c r="AI163" s="147"/>
      <c r="AJ163" s="157"/>
      <c r="AK163" s="157"/>
      <c r="AL163" s="157"/>
      <c r="AM163" s="157"/>
      <c r="AN163" s="147"/>
      <c r="AO163" s="147"/>
      <c r="AP163" s="149"/>
      <c r="AQ163" s="66"/>
      <c r="AR163" s="66"/>
      <c r="AS163" s="66"/>
      <c r="AT163" s="66"/>
      <c r="AU163" s="66"/>
      <c r="AV163" s="66"/>
      <c r="AW163" s="66"/>
      <c r="AX163" s="80"/>
    </row>
    <row r="164" spans="1:51" ht="20.25" customHeight="1" x14ac:dyDescent="0.25">
      <c r="A164" s="138"/>
      <c r="B164" s="138"/>
      <c r="C164" s="137"/>
      <c r="D164" s="139"/>
      <c r="E164" s="31"/>
      <c r="F164" s="160"/>
      <c r="G164" s="32"/>
      <c r="H164" s="33"/>
      <c r="I164" s="33"/>
      <c r="J164" s="33"/>
      <c r="K164" s="33"/>
      <c r="L164" s="33"/>
      <c r="M164" s="161"/>
      <c r="N164" s="34"/>
      <c r="O164" s="37" t="s">
        <v>154</v>
      </c>
      <c r="P164" s="38"/>
      <c r="Q164" s="106" t="s">
        <v>239</v>
      </c>
      <c r="V164" s="135"/>
      <c r="W164" s="135"/>
      <c r="X164" s="136"/>
      <c r="Y164" s="127"/>
      <c r="Z164" s="49"/>
      <c r="AA164" s="49"/>
      <c r="AB164" s="61"/>
      <c r="AD164" s="71"/>
      <c r="AE164" s="72"/>
      <c r="AF164" s="79">
        <v>0.4</v>
      </c>
      <c r="AG164" s="86">
        <v>0.14285714285714288</v>
      </c>
      <c r="AH164" s="65">
        <f>IF(P164="x",AG164,0)</f>
        <v>0</v>
      </c>
      <c r="AI164" s="147"/>
      <c r="AJ164" s="157"/>
      <c r="AK164" s="157"/>
      <c r="AL164" s="157"/>
      <c r="AM164" s="157"/>
      <c r="AN164" s="147"/>
      <c r="AO164" s="147"/>
      <c r="AP164" s="149"/>
      <c r="AQ164" s="66"/>
      <c r="AR164" s="66"/>
      <c r="AS164" s="66"/>
      <c r="AT164" s="66"/>
      <c r="AU164" s="66"/>
      <c r="AV164" s="66"/>
      <c r="AW164" s="66"/>
      <c r="AX164" s="80"/>
    </row>
    <row r="165" spans="1:51" ht="20.25" customHeight="1" thickBot="1" x14ac:dyDescent="0.3">
      <c r="A165" s="138"/>
      <c r="B165" s="138"/>
      <c r="C165" s="137"/>
      <c r="D165" s="139"/>
      <c r="E165" s="31"/>
      <c r="F165" s="160"/>
      <c r="G165" s="32"/>
      <c r="H165" s="33"/>
      <c r="I165" s="33"/>
      <c r="J165" s="33"/>
      <c r="K165" s="33"/>
      <c r="L165" s="33"/>
      <c r="M165" s="161"/>
      <c r="N165" s="34"/>
      <c r="O165" s="35" t="s">
        <v>155</v>
      </c>
      <c r="P165" s="38"/>
      <c r="Q165" s="106" t="s">
        <v>237</v>
      </c>
      <c r="V165" s="135"/>
      <c r="W165" s="135"/>
      <c r="X165" s="136"/>
      <c r="Y165" s="127"/>
      <c r="Z165" s="49"/>
      <c r="AA165" s="49"/>
      <c r="AB165" s="61"/>
      <c r="AD165" s="71"/>
      <c r="AE165" s="72"/>
      <c r="AF165" s="79">
        <v>0.6</v>
      </c>
      <c r="AG165" s="86">
        <v>0.2142857142857143</v>
      </c>
      <c r="AH165" s="65">
        <f>IF(P165="x",AG165,0)</f>
        <v>0</v>
      </c>
      <c r="AI165" s="147"/>
      <c r="AJ165" s="157"/>
      <c r="AK165" s="157"/>
      <c r="AL165" s="157"/>
      <c r="AM165" s="157"/>
      <c r="AN165" s="147"/>
      <c r="AO165" s="147"/>
      <c r="AP165" s="154"/>
      <c r="AQ165" s="66"/>
      <c r="AR165" s="66"/>
      <c r="AS165" s="66"/>
      <c r="AT165" s="66"/>
      <c r="AU165" s="66"/>
      <c r="AV165" s="66"/>
      <c r="AW165" s="66"/>
      <c r="AX165" s="80"/>
    </row>
    <row r="166" spans="1:51" ht="20.25" customHeight="1" thickBot="1" x14ac:dyDescent="0.3">
      <c r="A166" s="138"/>
      <c r="B166" s="138"/>
      <c r="C166" s="137"/>
      <c r="D166" s="139"/>
      <c r="E166" s="31"/>
      <c r="F166" s="34"/>
      <c r="G166" s="32"/>
      <c r="H166" s="33"/>
      <c r="I166" s="33"/>
      <c r="J166" s="33"/>
      <c r="K166" s="33"/>
      <c r="L166" s="33"/>
      <c r="M166" s="39"/>
      <c r="N166" s="34"/>
      <c r="O166" s="35"/>
      <c r="P166" s="38"/>
      <c r="Q166" s="106" t="s">
        <v>363</v>
      </c>
      <c r="V166" s="135"/>
      <c r="W166" s="135"/>
      <c r="X166" s="136"/>
      <c r="Y166" s="127"/>
      <c r="Z166" s="49"/>
      <c r="AA166" s="49"/>
      <c r="AB166" s="61"/>
      <c r="AD166" s="71"/>
      <c r="AE166" s="72"/>
      <c r="AF166" s="79"/>
      <c r="AG166" s="86"/>
      <c r="AH166" s="65"/>
      <c r="AI166" s="73"/>
      <c r="AJ166" s="74"/>
      <c r="AK166" s="74"/>
      <c r="AL166" s="74"/>
      <c r="AM166" s="74"/>
      <c r="AN166" s="73"/>
      <c r="AO166" s="73"/>
      <c r="AP166" s="81"/>
      <c r="AQ166" s="66"/>
      <c r="AR166" s="66"/>
      <c r="AS166" s="66"/>
      <c r="AT166" s="66"/>
      <c r="AU166" s="66"/>
      <c r="AV166" s="66"/>
      <c r="AW166" s="66"/>
      <c r="AX166" s="80"/>
    </row>
    <row r="167" spans="1:51" ht="20.25" customHeight="1" x14ac:dyDescent="0.25">
      <c r="A167" s="138">
        <v>30</v>
      </c>
      <c r="B167" s="138" t="s">
        <v>269</v>
      </c>
      <c r="C167" s="137" t="s">
        <v>45</v>
      </c>
      <c r="D167" s="139" t="s">
        <v>531</v>
      </c>
      <c r="E167" s="31" t="s">
        <v>142</v>
      </c>
      <c r="F167" s="160"/>
      <c r="G167" s="32"/>
      <c r="H167" s="33"/>
      <c r="I167" s="33"/>
      <c r="J167" s="33"/>
      <c r="K167" s="33"/>
      <c r="L167" s="33"/>
      <c r="M167" s="161" t="s">
        <v>143</v>
      </c>
      <c r="N167" s="34"/>
      <c r="O167" s="35" t="s">
        <v>150</v>
      </c>
      <c r="P167" s="38" t="s">
        <v>375</v>
      </c>
      <c r="Q167" s="106" t="s">
        <v>270</v>
      </c>
      <c r="V167" s="135">
        <v>5</v>
      </c>
      <c r="W167" s="135">
        <f>+COUNTIF(P167:P171,"x")</f>
        <v>2</v>
      </c>
      <c r="X167" s="136">
        <f>+W167/V167</f>
        <v>0.4</v>
      </c>
      <c r="Y167" s="127">
        <f>+X167</f>
        <v>0.4</v>
      </c>
      <c r="Z167" s="49"/>
      <c r="AA167" s="49"/>
      <c r="AB167" s="61"/>
      <c r="AC167" s="76">
        <f>+X167</f>
        <v>0.4</v>
      </c>
      <c r="AD167" s="77"/>
      <c r="AE167" s="78"/>
      <c r="AF167" s="79">
        <v>0.72730000000000006</v>
      </c>
      <c r="AG167" s="86">
        <v>0.30769556204256038</v>
      </c>
      <c r="AH167" s="65">
        <f>IF(P167="x",AG167,0)</f>
        <v>0.30769556204256038</v>
      </c>
      <c r="AI167" s="147">
        <f>SUM(AH167:AH170)</f>
        <v>0.57693446714896135</v>
      </c>
      <c r="AJ167" s="157">
        <v>-1</v>
      </c>
      <c r="AK167" s="157">
        <v>4</v>
      </c>
      <c r="AL167" s="157" t="e">
        <f>COUNTIF(#REF!,"x")</f>
        <v>#REF!</v>
      </c>
      <c r="AM167" s="157">
        <f>COUNTIF(P167:P170,"x")</f>
        <v>2</v>
      </c>
      <c r="AN167" s="147" t="e">
        <f>AL167/AJ167</f>
        <v>#REF!</v>
      </c>
      <c r="AO167" s="147">
        <f>AM167/AK167</f>
        <v>0.5</v>
      </c>
      <c r="AP167" s="148"/>
      <c r="AQ167" s="66" t="e">
        <f>+AN167</f>
        <v>#REF!</v>
      </c>
      <c r="AR167" s="66">
        <f>+AO167</f>
        <v>0.5</v>
      </c>
      <c r="AS167" s="66"/>
      <c r="AT167" s="66"/>
      <c r="AU167" s="66"/>
      <c r="AV167" s="66"/>
      <c r="AW167" s="66"/>
      <c r="AX167" s="80"/>
      <c r="AY167" s="68">
        <f>AI167</f>
        <v>0.57693446714896135</v>
      </c>
    </row>
    <row r="168" spans="1:51" ht="20.25" customHeight="1" x14ac:dyDescent="0.25">
      <c r="A168" s="138"/>
      <c r="B168" s="138"/>
      <c r="C168" s="137"/>
      <c r="D168" s="139"/>
      <c r="E168" s="31" t="s">
        <v>144</v>
      </c>
      <c r="F168" s="160"/>
      <c r="G168" s="32"/>
      <c r="H168" s="33"/>
      <c r="I168" s="33"/>
      <c r="J168" s="33"/>
      <c r="K168" s="33"/>
      <c r="L168" s="33"/>
      <c r="M168" s="161"/>
      <c r="N168" s="34"/>
      <c r="O168" s="37" t="s">
        <v>152</v>
      </c>
      <c r="P168" s="38" t="s">
        <v>375</v>
      </c>
      <c r="Q168" s="106" t="s">
        <v>268</v>
      </c>
      <c r="V168" s="135"/>
      <c r="W168" s="135"/>
      <c r="X168" s="136"/>
      <c r="Y168" s="127"/>
      <c r="Z168" s="49" t="s">
        <v>375</v>
      </c>
      <c r="AA168" s="49"/>
      <c r="AB168" s="61"/>
      <c r="AD168" s="71"/>
      <c r="AE168" s="72"/>
      <c r="AF168" s="79">
        <v>0.63639999999999997</v>
      </c>
      <c r="AG168" s="86">
        <v>0.26923890510640097</v>
      </c>
      <c r="AH168" s="65">
        <f>IF(P168="x",AG168,0)</f>
        <v>0.26923890510640097</v>
      </c>
      <c r="AI168" s="147"/>
      <c r="AJ168" s="157"/>
      <c r="AK168" s="157"/>
      <c r="AL168" s="157"/>
      <c r="AM168" s="157"/>
      <c r="AN168" s="147"/>
      <c r="AO168" s="147"/>
      <c r="AP168" s="149"/>
      <c r="AQ168" s="66"/>
      <c r="AR168" s="66"/>
      <c r="AS168" s="66"/>
      <c r="AT168" s="66"/>
      <c r="AU168" s="66"/>
      <c r="AV168" s="66"/>
      <c r="AW168" s="66"/>
      <c r="AX168" s="80"/>
    </row>
    <row r="169" spans="1:51" ht="20.25" customHeight="1" x14ac:dyDescent="0.25">
      <c r="A169" s="138"/>
      <c r="B169" s="138"/>
      <c r="C169" s="137"/>
      <c r="D169" s="139"/>
      <c r="E169" s="31" t="s">
        <v>145</v>
      </c>
      <c r="F169" s="160"/>
      <c r="G169" s="32"/>
      <c r="H169" s="33"/>
      <c r="I169" s="33"/>
      <c r="J169" s="33"/>
      <c r="K169" s="33"/>
      <c r="L169" s="33"/>
      <c r="M169" s="161"/>
      <c r="N169" s="34"/>
      <c r="O169" s="37" t="s">
        <v>153</v>
      </c>
      <c r="P169" s="38"/>
      <c r="Q169" s="106" t="s">
        <v>242</v>
      </c>
      <c r="V169" s="135"/>
      <c r="W169" s="135"/>
      <c r="X169" s="136"/>
      <c r="Y169" s="127"/>
      <c r="Z169" s="49"/>
      <c r="AA169" s="49" t="s">
        <v>375</v>
      </c>
      <c r="AB169" s="61"/>
      <c r="AD169" s="71"/>
      <c r="AE169" s="72"/>
      <c r="AF169" s="79">
        <v>0.45450000000000002</v>
      </c>
      <c r="AG169" s="86">
        <v>0.19228328468079706</v>
      </c>
      <c r="AH169" s="65">
        <f>IF(P169="x",AG169,0)</f>
        <v>0</v>
      </c>
      <c r="AI169" s="147"/>
      <c r="AJ169" s="157"/>
      <c r="AK169" s="157"/>
      <c r="AL169" s="157"/>
      <c r="AM169" s="157"/>
      <c r="AN169" s="147"/>
      <c r="AO169" s="147"/>
      <c r="AP169" s="149"/>
      <c r="AQ169" s="66"/>
      <c r="AR169" s="66"/>
      <c r="AS169" s="66"/>
      <c r="AT169" s="66"/>
      <c r="AU169" s="66"/>
      <c r="AV169" s="66"/>
      <c r="AW169" s="66"/>
      <c r="AX169" s="80"/>
    </row>
    <row r="170" spans="1:51" ht="20.25" customHeight="1" x14ac:dyDescent="0.25">
      <c r="A170" s="138"/>
      <c r="B170" s="138"/>
      <c r="C170" s="137"/>
      <c r="D170" s="139"/>
      <c r="E170" s="31" t="s">
        <v>146</v>
      </c>
      <c r="F170" s="160"/>
      <c r="G170" s="32"/>
      <c r="H170" s="33"/>
      <c r="I170" s="33"/>
      <c r="J170" s="33"/>
      <c r="K170" s="33"/>
      <c r="L170" s="33"/>
      <c r="M170" s="161"/>
      <c r="N170" s="34"/>
      <c r="O170" s="37" t="s">
        <v>154</v>
      </c>
      <c r="P170" s="38"/>
      <c r="Q170" s="106" t="s">
        <v>241</v>
      </c>
      <c r="V170" s="135"/>
      <c r="W170" s="135"/>
      <c r="X170" s="136"/>
      <c r="Y170" s="127"/>
      <c r="Z170" s="49"/>
      <c r="AA170" s="49"/>
      <c r="AB170" s="61"/>
      <c r="AD170" s="71"/>
      <c r="AE170" s="72"/>
      <c r="AF170" s="79">
        <v>0.54549999999999998</v>
      </c>
      <c r="AG170" s="86">
        <v>0.23078224817024154</v>
      </c>
      <c r="AH170" s="65">
        <f>IF(P170="x",AG170,0)</f>
        <v>0</v>
      </c>
      <c r="AI170" s="147"/>
      <c r="AJ170" s="157"/>
      <c r="AK170" s="157"/>
      <c r="AL170" s="157"/>
      <c r="AM170" s="157"/>
      <c r="AN170" s="147"/>
      <c r="AO170" s="147"/>
      <c r="AP170" s="149"/>
      <c r="AQ170" s="66"/>
      <c r="AR170" s="66"/>
      <c r="AS170" s="66"/>
      <c r="AT170" s="66"/>
      <c r="AU170" s="66"/>
      <c r="AV170" s="66"/>
      <c r="AW170" s="66"/>
      <c r="AX170" s="80"/>
    </row>
    <row r="171" spans="1:51" ht="20.25" customHeight="1" thickBot="1" x14ac:dyDescent="0.3">
      <c r="A171" s="138"/>
      <c r="B171" s="138"/>
      <c r="C171" s="137"/>
      <c r="D171" s="139"/>
      <c r="E171" s="31"/>
      <c r="F171" s="34"/>
      <c r="G171" s="32"/>
      <c r="H171" s="33"/>
      <c r="I171" s="33"/>
      <c r="J171" s="33"/>
      <c r="K171" s="33"/>
      <c r="L171" s="33"/>
      <c r="M171" s="39"/>
      <c r="N171" s="34"/>
      <c r="O171" s="37"/>
      <c r="P171" s="38"/>
      <c r="Q171" s="106" t="s">
        <v>364</v>
      </c>
      <c r="V171" s="135"/>
      <c r="W171" s="135"/>
      <c r="X171" s="136"/>
      <c r="Y171" s="127"/>
      <c r="Z171" s="49"/>
      <c r="AA171" s="49"/>
      <c r="AB171" s="61"/>
      <c r="AD171" s="71"/>
      <c r="AE171" s="72"/>
      <c r="AF171" s="79"/>
      <c r="AG171" s="86"/>
      <c r="AH171" s="65"/>
      <c r="AI171" s="73"/>
      <c r="AJ171" s="74"/>
      <c r="AK171" s="74"/>
      <c r="AL171" s="74"/>
      <c r="AM171" s="74"/>
      <c r="AN171" s="73"/>
      <c r="AO171" s="73"/>
      <c r="AP171" s="84"/>
      <c r="AQ171" s="66"/>
      <c r="AR171" s="66"/>
      <c r="AS171" s="66"/>
      <c r="AT171" s="66"/>
      <c r="AU171" s="66"/>
      <c r="AV171" s="66"/>
      <c r="AW171" s="66"/>
      <c r="AX171" s="80"/>
    </row>
    <row r="172" spans="1:51" ht="20.25" customHeight="1" x14ac:dyDescent="0.25">
      <c r="A172" s="138">
        <v>31</v>
      </c>
      <c r="B172" s="138" t="s">
        <v>147</v>
      </c>
      <c r="C172" s="172" t="s">
        <v>5</v>
      </c>
      <c r="D172" s="145" t="s">
        <v>536</v>
      </c>
      <c r="E172" s="31"/>
      <c r="F172" s="160"/>
      <c r="G172" s="32"/>
      <c r="H172" s="33"/>
      <c r="I172" s="33"/>
      <c r="J172" s="33"/>
      <c r="K172" s="33"/>
      <c r="L172" s="33"/>
      <c r="M172" s="161"/>
      <c r="N172" s="34"/>
      <c r="O172" s="35" t="s">
        <v>150</v>
      </c>
      <c r="P172" s="38" t="s">
        <v>375</v>
      </c>
      <c r="Q172" s="106" t="s">
        <v>243</v>
      </c>
      <c r="V172" s="135">
        <v>5</v>
      </c>
      <c r="W172" s="135">
        <f>+COUNTIF(P172:P176,"x")</f>
        <v>1</v>
      </c>
      <c r="X172" s="136">
        <f>+W172/V172</f>
        <v>0.2</v>
      </c>
      <c r="Y172" s="127">
        <f>+X172</f>
        <v>0.2</v>
      </c>
      <c r="Z172" s="49"/>
      <c r="AA172" s="49"/>
      <c r="AB172" s="61"/>
      <c r="AC172" s="76">
        <f>+X172</f>
        <v>0.2</v>
      </c>
      <c r="AD172" s="77"/>
      <c r="AE172" s="78"/>
      <c r="AF172" s="79">
        <v>0.54549999999999998</v>
      </c>
      <c r="AG172" s="86">
        <v>0.17647439422859176</v>
      </c>
      <c r="AH172" s="65">
        <f t="shared" ref="AH172:AH179" si="6">IF(P172="x",AG172,0)</f>
        <v>0.17647439422859176</v>
      </c>
      <c r="AI172" s="147">
        <f>SUM(AH172:AH176)</f>
        <v>0.17647439422859176</v>
      </c>
      <c r="AJ172" s="157">
        <v>0</v>
      </c>
      <c r="AK172" s="157">
        <v>5</v>
      </c>
      <c r="AL172" s="157" t="e">
        <f>COUNTIF(#REF!,"x")</f>
        <v>#REF!</v>
      </c>
      <c r="AM172" s="157">
        <f>COUNTIF(P172:P176,"x")</f>
        <v>1</v>
      </c>
      <c r="AN172" s="147" t="e">
        <f>AL172/AJ172</f>
        <v>#REF!</v>
      </c>
      <c r="AO172" s="147">
        <f>AM172/AK172</f>
        <v>0.2</v>
      </c>
      <c r="AP172" s="148"/>
      <c r="AQ172" s="66" t="e">
        <f>+AN172</f>
        <v>#REF!</v>
      </c>
      <c r="AR172" s="66">
        <f>+AO172</f>
        <v>0.2</v>
      </c>
      <c r="AS172" s="66"/>
      <c r="AT172" s="66"/>
      <c r="AU172" s="66"/>
      <c r="AV172" s="66"/>
      <c r="AW172" s="66"/>
      <c r="AX172" s="80"/>
      <c r="AY172" s="68">
        <f>AI172</f>
        <v>0.17647439422859176</v>
      </c>
    </row>
    <row r="173" spans="1:51" ht="20.25" customHeight="1" x14ac:dyDescent="0.25">
      <c r="A173" s="138"/>
      <c r="B173" s="144"/>
      <c r="C173" s="144"/>
      <c r="D173" s="146"/>
      <c r="E173" s="31"/>
      <c r="F173" s="160"/>
      <c r="G173" s="32"/>
      <c r="H173" s="33"/>
      <c r="I173" s="33"/>
      <c r="J173" s="33"/>
      <c r="K173" s="33"/>
      <c r="L173" s="33"/>
      <c r="M173" s="161"/>
      <c r="N173" s="34"/>
      <c r="O173" s="37" t="s">
        <v>152</v>
      </c>
      <c r="P173" s="38"/>
      <c r="Q173" s="106" t="s">
        <v>244</v>
      </c>
      <c r="V173" s="135"/>
      <c r="W173" s="135"/>
      <c r="X173" s="136"/>
      <c r="Y173" s="127"/>
      <c r="Z173" s="49"/>
      <c r="AA173" s="49"/>
      <c r="AB173" s="61"/>
      <c r="AD173" s="71"/>
      <c r="AE173" s="72"/>
      <c r="AF173" s="79">
        <v>0.54549999999999998</v>
      </c>
      <c r="AG173" s="86">
        <v>0.17647439422859176</v>
      </c>
      <c r="AH173" s="65">
        <f t="shared" si="6"/>
        <v>0</v>
      </c>
      <c r="AI173" s="147"/>
      <c r="AJ173" s="157"/>
      <c r="AK173" s="157"/>
      <c r="AL173" s="157"/>
      <c r="AM173" s="157"/>
      <c r="AN173" s="147"/>
      <c r="AO173" s="147"/>
      <c r="AP173" s="149"/>
      <c r="AQ173" s="66"/>
      <c r="AR173" s="66"/>
      <c r="AS173" s="66"/>
      <c r="AT173" s="66"/>
      <c r="AU173" s="66"/>
      <c r="AV173" s="66"/>
      <c r="AW173" s="66"/>
      <c r="AX173" s="80"/>
    </row>
    <row r="174" spans="1:51" ht="20.25" customHeight="1" x14ac:dyDescent="0.25">
      <c r="A174" s="138"/>
      <c r="B174" s="144"/>
      <c r="C174" s="144"/>
      <c r="D174" s="146"/>
      <c r="E174" s="31"/>
      <c r="F174" s="160"/>
      <c r="G174" s="32"/>
      <c r="H174" s="33"/>
      <c r="I174" s="33"/>
      <c r="J174" s="33"/>
      <c r="K174" s="33"/>
      <c r="L174" s="33"/>
      <c r="M174" s="161"/>
      <c r="N174" s="34"/>
      <c r="O174" s="37" t="s">
        <v>153</v>
      </c>
      <c r="P174" s="38"/>
      <c r="Q174" s="106" t="s">
        <v>246</v>
      </c>
      <c r="V174" s="135"/>
      <c r="W174" s="135"/>
      <c r="X174" s="136"/>
      <c r="Y174" s="127"/>
      <c r="Z174" s="49"/>
      <c r="AA174" s="49"/>
      <c r="AB174" s="61"/>
      <c r="AD174" s="71"/>
      <c r="AE174" s="72"/>
      <c r="AF174" s="79">
        <v>0.63639999999999997</v>
      </c>
      <c r="AG174" s="86">
        <v>0.20588140144285205</v>
      </c>
      <c r="AH174" s="65">
        <f t="shared" si="6"/>
        <v>0</v>
      </c>
      <c r="AI174" s="147"/>
      <c r="AJ174" s="157"/>
      <c r="AK174" s="157"/>
      <c r="AL174" s="157"/>
      <c r="AM174" s="157"/>
      <c r="AN174" s="147"/>
      <c r="AO174" s="147"/>
      <c r="AP174" s="149"/>
      <c r="AQ174" s="66"/>
      <c r="AR174" s="66"/>
      <c r="AS174" s="66"/>
      <c r="AT174" s="66"/>
      <c r="AU174" s="66"/>
      <c r="AV174" s="66"/>
      <c r="AW174" s="66"/>
      <c r="AX174" s="80"/>
    </row>
    <row r="175" spans="1:51" ht="20.25" customHeight="1" x14ac:dyDescent="0.25">
      <c r="A175" s="138"/>
      <c r="B175" s="144"/>
      <c r="C175" s="144"/>
      <c r="D175" s="146"/>
      <c r="E175" s="31"/>
      <c r="F175" s="160"/>
      <c r="G175" s="32"/>
      <c r="H175" s="33"/>
      <c r="I175" s="33"/>
      <c r="J175" s="33"/>
      <c r="K175" s="33"/>
      <c r="L175" s="33"/>
      <c r="M175" s="161"/>
      <c r="N175" s="34"/>
      <c r="O175" s="37" t="s">
        <v>154</v>
      </c>
      <c r="P175" s="38"/>
      <c r="Q175" s="106" t="s">
        <v>245</v>
      </c>
      <c r="V175" s="135"/>
      <c r="W175" s="135"/>
      <c r="X175" s="136"/>
      <c r="Y175" s="127"/>
      <c r="Z175" s="49"/>
      <c r="AA175" s="49"/>
      <c r="AB175" s="61"/>
      <c r="AD175" s="71"/>
      <c r="AE175" s="72"/>
      <c r="AF175" s="79">
        <v>0.81819999999999993</v>
      </c>
      <c r="AG175" s="86">
        <v>0.26469541587137263</v>
      </c>
      <c r="AH175" s="65">
        <f t="shared" si="6"/>
        <v>0</v>
      </c>
      <c r="AI175" s="147"/>
      <c r="AJ175" s="157"/>
      <c r="AK175" s="157"/>
      <c r="AL175" s="157"/>
      <c r="AM175" s="157"/>
      <c r="AN175" s="147"/>
      <c r="AO175" s="147"/>
      <c r="AP175" s="149"/>
      <c r="AQ175" s="66"/>
      <c r="AR175" s="66"/>
      <c r="AS175" s="66"/>
      <c r="AT175" s="66"/>
      <c r="AU175" s="66"/>
      <c r="AV175" s="66"/>
      <c r="AW175" s="66"/>
      <c r="AX175" s="80"/>
    </row>
    <row r="176" spans="1:51" ht="20.25" customHeight="1" thickBot="1" x14ac:dyDescent="0.3">
      <c r="A176" s="138"/>
      <c r="B176" s="144"/>
      <c r="C176" s="144"/>
      <c r="D176" s="146"/>
      <c r="E176" s="31"/>
      <c r="F176" s="160"/>
      <c r="G176" s="32"/>
      <c r="H176" s="33"/>
      <c r="I176" s="33"/>
      <c r="J176" s="33"/>
      <c r="K176" s="33"/>
      <c r="L176" s="33"/>
      <c r="M176" s="161"/>
      <c r="N176" s="34"/>
      <c r="O176" s="35" t="s">
        <v>155</v>
      </c>
      <c r="P176" s="38"/>
      <c r="Q176" s="106" t="s">
        <v>247</v>
      </c>
      <c r="V176" s="135"/>
      <c r="W176" s="135"/>
      <c r="X176" s="136"/>
      <c r="Y176" s="127"/>
      <c r="Z176" s="49"/>
      <c r="AA176" s="49"/>
      <c r="AB176" s="61"/>
      <c r="AD176" s="71"/>
      <c r="AE176" s="72"/>
      <c r="AF176" s="79">
        <v>0.54549999999999998</v>
      </c>
      <c r="AG176" s="86">
        <v>0.17647439422859176</v>
      </c>
      <c r="AH176" s="65">
        <f t="shared" si="6"/>
        <v>0</v>
      </c>
      <c r="AI176" s="147"/>
      <c r="AJ176" s="157"/>
      <c r="AK176" s="157"/>
      <c r="AL176" s="157"/>
      <c r="AM176" s="157"/>
      <c r="AN176" s="147"/>
      <c r="AO176" s="147"/>
      <c r="AP176" s="154"/>
      <c r="AQ176" s="66"/>
      <c r="AR176" s="66"/>
      <c r="AS176" s="66"/>
      <c r="AT176" s="66"/>
      <c r="AU176" s="66"/>
      <c r="AV176" s="66"/>
      <c r="AW176" s="66"/>
      <c r="AX176" s="80"/>
    </row>
    <row r="177" spans="1:51" ht="20.25" customHeight="1" x14ac:dyDescent="0.25">
      <c r="A177" s="138">
        <v>32</v>
      </c>
      <c r="B177" s="138" t="s">
        <v>94</v>
      </c>
      <c r="C177" s="137" t="s">
        <v>13</v>
      </c>
      <c r="D177" s="139" t="s">
        <v>271</v>
      </c>
      <c r="E177" s="31" t="s">
        <v>95</v>
      </c>
      <c r="F177" s="160"/>
      <c r="G177" s="32"/>
      <c r="H177" s="33"/>
      <c r="I177" s="33"/>
      <c r="J177" s="33"/>
      <c r="K177" s="33"/>
      <c r="L177" s="33"/>
      <c r="M177" s="161"/>
      <c r="N177" s="34"/>
      <c r="O177" s="35" t="s">
        <v>150</v>
      </c>
      <c r="P177" s="38" t="s">
        <v>375</v>
      </c>
      <c r="Q177" s="106" t="s">
        <v>248</v>
      </c>
      <c r="V177" s="135">
        <v>4</v>
      </c>
      <c r="W177" s="135">
        <f>+COUNTIF(P177:P180,"x")</f>
        <v>1</v>
      </c>
      <c r="X177" s="136">
        <f>+W177/V177</f>
        <v>0.25</v>
      </c>
      <c r="Y177" s="127">
        <f>+X177</f>
        <v>0.25</v>
      </c>
      <c r="Z177" s="49"/>
      <c r="AA177" s="49"/>
      <c r="AB177" s="61"/>
      <c r="AC177" s="76">
        <f>+X177</f>
        <v>0.25</v>
      </c>
      <c r="AD177" s="77"/>
      <c r="AE177" s="78"/>
      <c r="AF177" s="79">
        <v>0.63639999999999997</v>
      </c>
      <c r="AG177" s="86">
        <v>0.33333333333333326</v>
      </c>
      <c r="AH177" s="65">
        <f t="shared" si="6"/>
        <v>0.33333333333333326</v>
      </c>
      <c r="AI177" s="147">
        <f>SUM(AH177:AH179)</f>
        <v>0.33333333333333326</v>
      </c>
      <c r="AJ177" s="157">
        <v>-1</v>
      </c>
      <c r="AK177" s="157">
        <v>3</v>
      </c>
      <c r="AL177" s="157" t="e">
        <f>COUNTIF(#REF!,"x")</f>
        <v>#REF!</v>
      </c>
      <c r="AM177" s="157">
        <f>COUNTIF(P177:P179,"x")</f>
        <v>1</v>
      </c>
      <c r="AN177" s="147" t="e">
        <f>AL177/AJ177</f>
        <v>#REF!</v>
      </c>
      <c r="AO177" s="147">
        <f>AM177/AK177</f>
        <v>0.33333333333333331</v>
      </c>
      <c r="AP177" s="148"/>
      <c r="AQ177" s="66" t="e">
        <f>+AN177</f>
        <v>#REF!</v>
      </c>
      <c r="AR177" s="66">
        <f>+AO177</f>
        <v>0.33333333333333331</v>
      </c>
      <c r="AS177" s="66"/>
      <c r="AT177" s="66"/>
      <c r="AU177" s="66"/>
      <c r="AV177" s="66"/>
      <c r="AW177" s="66"/>
      <c r="AX177" s="80"/>
      <c r="AY177" s="68">
        <f>AI177</f>
        <v>0.33333333333333326</v>
      </c>
    </row>
    <row r="178" spans="1:51" ht="20.25" customHeight="1" x14ac:dyDescent="0.25">
      <c r="A178" s="138"/>
      <c r="B178" s="138"/>
      <c r="C178" s="137"/>
      <c r="D178" s="139"/>
      <c r="E178" s="31" t="s">
        <v>96</v>
      </c>
      <c r="F178" s="160"/>
      <c r="G178" s="32"/>
      <c r="H178" s="33"/>
      <c r="I178" s="33"/>
      <c r="J178" s="33"/>
      <c r="K178" s="33"/>
      <c r="L178" s="33"/>
      <c r="M178" s="161"/>
      <c r="N178" s="34"/>
      <c r="O178" s="37" t="s">
        <v>152</v>
      </c>
      <c r="P178" s="38"/>
      <c r="Q178" s="106" t="s">
        <v>223</v>
      </c>
      <c r="V178" s="135"/>
      <c r="W178" s="135"/>
      <c r="X178" s="136"/>
      <c r="Y178" s="127"/>
      <c r="Z178" s="49"/>
      <c r="AA178" s="49"/>
      <c r="AB178" s="61"/>
      <c r="AD178" s="71"/>
      <c r="AE178" s="72"/>
      <c r="AF178" s="79">
        <v>0.72730000000000006</v>
      </c>
      <c r="AG178" s="86">
        <v>0.38094489838675882</v>
      </c>
      <c r="AH178" s="65">
        <f t="shared" si="6"/>
        <v>0</v>
      </c>
      <c r="AI178" s="147"/>
      <c r="AJ178" s="157"/>
      <c r="AK178" s="157"/>
      <c r="AL178" s="157"/>
      <c r="AM178" s="157"/>
      <c r="AN178" s="147"/>
      <c r="AO178" s="147"/>
      <c r="AP178" s="149"/>
      <c r="AQ178" s="66"/>
      <c r="AR178" s="66"/>
      <c r="AS178" s="66"/>
      <c r="AT178" s="66"/>
      <c r="AU178" s="66"/>
      <c r="AV178" s="66"/>
      <c r="AW178" s="66"/>
      <c r="AX178" s="80"/>
    </row>
    <row r="179" spans="1:51" ht="20.25" customHeight="1" x14ac:dyDescent="0.25">
      <c r="A179" s="138"/>
      <c r="B179" s="138"/>
      <c r="C179" s="137"/>
      <c r="D179" s="139"/>
      <c r="E179" s="31" t="s">
        <v>97</v>
      </c>
      <c r="F179" s="160"/>
      <c r="G179" s="32"/>
      <c r="H179" s="33"/>
      <c r="I179" s="33"/>
      <c r="J179" s="33"/>
      <c r="K179" s="33"/>
      <c r="L179" s="33"/>
      <c r="M179" s="161"/>
      <c r="N179" s="34"/>
      <c r="O179" s="37" t="s">
        <v>153</v>
      </c>
      <c r="P179" s="38"/>
      <c r="Q179" s="106" t="s">
        <v>224</v>
      </c>
      <c r="V179" s="135"/>
      <c r="W179" s="135"/>
      <c r="X179" s="136"/>
      <c r="Y179" s="127"/>
      <c r="Z179" s="49"/>
      <c r="AA179" s="49"/>
      <c r="AB179" s="61"/>
      <c r="AD179" s="71"/>
      <c r="AE179" s="72"/>
      <c r="AF179" s="79">
        <v>0.54549999999999998</v>
      </c>
      <c r="AG179" s="86">
        <v>0.28572176827990775</v>
      </c>
      <c r="AH179" s="65">
        <f t="shared" si="6"/>
        <v>0</v>
      </c>
      <c r="AI179" s="147"/>
      <c r="AJ179" s="157"/>
      <c r="AK179" s="157"/>
      <c r="AL179" s="157"/>
      <c r="AM179" s="157"/>
      <c r="AN179" s="147"/>
      <c r="AO179" s="147"/>
      <c r="AP179" s="149"/>
      <c r="AQ179" s="66"/>
      <c r="AR179" s="66"/>
      <c r="AS179" s="66"/>
      <c r="AT179" s="66"/>
      <c r="AU179" s="66"/>
      <c r="AV179" s="66"/>
      <c r="AW179" s="66"/>
      <c r="AX179" s="80"/>
    </row>
    <row r="180" spans="1:51" ht="20.25" customHeight="1" x14ac:dyDescent="0.25">
      <c r="A180" s="138"/>
      <c r="B180" s="138"/>
      <c r="C180" s="137"/>
      <c r="D180" s="139"/>
      <c r="E180" s="42"/>
      <c r="F180" s="42"/>
      <c r="G180" s="42"/>
      <c r="H180" s="42"/>
      <c r="I180" s="42"/>
      <c r="J180" s="42"/>
      <c r="K180" s="42"/>
      <c r="L180" s="42"/>
      <c r="M180" s="42"/>
      <c r="N180" s="43"/>
      <c r="O180" s="37"/>
      <c r="P180" s="38"/>
      <c r="Q180" s="106" t="s">
        <v>365</v>
      </c>
      <c r="V180" s="135"/>
      <c r="W180" s="135"/>
      <c r="X180" s="136"/>
      <c r="Y180" s="127"/>
      <c r="Z180" s="49"/>
      <c r="AA180" s="49"/>
      <c r="AB180" s="61"/>
      <c r="AD180" s="71"/>
      <c r="AE180" s="72"/>
      <c r="AF180" s="88"/>
      <c r="AG180" s="88"/>
      <c r="AH180" s="88"/>
      <c r="AI180" s="89"/>
      <c r="AJ180" s="89"/>
      <c r="AK180" s="89"/>
      <c r="AL180" s="89"/>
      <c r="AM180" s="89"/>
      <c r="AN180" s="89"/>
      <c r="AO180" s="89"/>
    </row>
    <row r="181" spans="1:51" ht="20.25" customHeight="1" x14ac:dyDescent="0.25">
      <c r="P181" s="130"/>
    </row>
    <row r="182" spans="1:51" ht="20.25" customHeight="1" x14ac:dyDescent="0.25">
      <c r="B182" s="48"/>
    </row>
    <row r="183" spans="1:51" ht="20.25" customHeight="1" x14ac:dyDescent="0.25">
      <c r="B183" s="48"/>
    </row>
    <row r="184" spans="1:51" ht="20.25" customHeight="1" x14ac:dyDescent="0.25">
      <c r="B184" s="48"/>
    </row>
    <row r="605" spans="16:16" ht="20.25" customHeight="1" x14ac:dyDescent="0.25">
      <c r="P605" s="46" t="b">
        <v>1</v>
      </c>
    </row>
  </sheetData>
  <protectedRanges>
    <protectedRange sqref="P2:P180" name="Range1"/>
  </protectedRanges>
  <mergeCells count="552">
    <mergeCell ref="M172:M176"/>
    <mergeCell ref="F177:F179"/>
    <mergeCell ref="A172:A176"/>
    <mergeCell ref="B172:B176"/>
    <mergeCell ref="C172:C176"/>
    <mergeCell ref="D172:D176"/>
    <mergeCell ref="F172:F176"/>
    <mergeCell ref="D167:D171"/>
    <mergeCell ref="C167:C171"/>
    <mergeCell ref="B167:B171"/>
    <mergeCell ref="M177:M179"/>
    <mergeCell ref="A167:A171"/>
    <mergeCell ref="D177:D180"/>
    <mergeCell ref="C177:C180"/>
    <mergeCell ref="B177:B180"/>
    <mergeCell ref="A177:A180"/>
    <mergeCell ref="F167:F170"/>
    <mergeCell ref="A129:A136"/>
    <mergeCell ref="B129:B136"/>
    <mergeCell ref="C129:C136"/>
    <mergeCell ref="D129:D136"/>
    <mergeCell ref="F129:F136"/>
    <mergeCell ref="F145:F148"/>
    <mergeCell ref="F141:F143"/>
    <mergeCell ref="F161:F165"/>
    <mergeCell ref="D161:D166"/>
    <mergeCell ref="C161:C166"/>
    <mergeCell ref="B161:B166"/>
    <mergeCell ref="A161:A166"/>
    <mergeCell ref="D141:D144"/>
    <mergeCell ref="C141:C144"/>
    <mergeCell ref="A150:A155"/>
    <mergeCell ref="B150:B155"/>
    <mergeCell ref="C150:C155"/>
    <mergeCell ref="D150:D155"/>
    <mergeCell ref="B141:B144"/>
    <mergeCell ref="A141:A144"/>
    <mergeCell ref="D145:D149"/>
    <mergeCell ref="F156:F159"/>
    <mergeCell ref="A137:A140"/>
    <mergeCell ref="F114:F118"/>
    <mergeCell ref="M114:M118"/>
    <mergeCell ref="M92:M95"/>
    <mergeCell ref="M97:M101"/>
    <mergeCell ref="F97:F101"/>
    <mergeCell ref="F92:F95"/>
    <mergeCell ref="M82:M87"/>
    <mergeCell ref="M88:M91"/>
    <mergeCell ref="F70:F73"/>
    <mergeCell ref="AJ172:AJ176"/>
    <mergeCell ref="AK172:AK176"/>
    <mergeCell ref="AK167:AK170"/>
    <mergeCell ref="AJ167:AJ170"/>
    <mergeCell ref="AM167:AM170"/>
    <mergeCell ref="AM172:AM176"/>
    <mergeCell ref="AL161:AL165"/>
    <mergeCell ref="AL167:AL170"/>
    <mergeCell ref="AL172:AL176"/>
    <mergeCell ref="AO161:AO165"/>
    <mergeCell ref="AO167:AO170"/>
    <mergeCell ref="K157:L157"/>
    <mergeCell ref="K158:L158"/>
    <mergeCell ref="K159:L159"/>
    <mergeCell ref="AK161:AK165"/>
    <mergeCell ref="AJ161:AJ165"/>
    <mergeCell ref="AK156:AK159"/>
    <mergeCell ref="AJ156:AJ159"/>
    <mergeCell ref="AM156:AM159"/>
    <mergeCell ref="AM161:AM165"/>
    <mergeCell ref="AO156:AO159"/>
    <mergeCell ref="K156:L156"/>
    <mergeCell ref="M156:M159"/>
    <mergeCell ref="AN161:AN165"/>
    <mergeCell ref="AN167:AN170"/>
    <mergeCell ref="AI161:AI165"/>
    <mergeCell ref="AI167:AI170"/>
    <mergeCell ref="AN156:AN159"/>
    <mergeCell ref="V161:V166"/>
    <mergeCell ref="V167:V171"/>
    <mergeCell ref="M161:M165"/>
    <mergeCell ref="M167:M170"/>
    <mergeCell ref="V156:V160"/>
    <mergeCell ref="AK145:AK148"/>
    <mergeCell ref="AJ141:AJ143"/>
    <mergeCell ref="AK141:AK143"/>
    <mergeCell ref="AM141:AM143"/>
    <mergeCell ref="AM145:AM148"/>
    <mergeCell ref="AO141:AO143"/>
    <mergeCell ref="AO145:AO148"/>
    <mergeCell ref="AL141:AL143"/>
    <mergeCell ref="AL145:AL148"/>
    <mergeCell ref="AN141:AN143"/>
    <mergeCell ref="AN145:AN148"/>
    <mergeCell ref="F124:F127"/>
    <mergeCell ref="F119:F122"/>
    <mergeCell ref="D124:D128"/>
    <mergeCell ref="C124:C128"/>
    <mergeCell ref="B124:B128"/>
    <mergeCell ref="AO129:AO136"/>
    <mergeCell ref="AO137:AO140"/>
    <mergeCell ref="AL129:AL136"/>
    <mergeCell ref="AL137:AL140"/>
    <mergeCell ref="AN129:AN136"/>
    <mergeCell ref="AN137:AN140"/>
    <mergeCell ref="M129:M136"/>
    <mergeCell ref="M137:M140"/>
    <mergeCell ref="AM129:AM136"/>
    <mergeCell ref="AM137:AM140"/>
    <mergeCell ref="D119:D123"/>
    <mergeCell ref="C119:C123"/>
    <mergeCell ref="B119:B123"/>
    <mergeCell ref="A124:A128"/>
    <mergeCell ref="AL156:AL159"/>
    <mergeCell ref="AJ137:AJ140"/>
    <mergeCell ref="AK137:AK140"/>
    <mergeCell ref="AJ129:AJ136"/>
    <mergeCell ref="AK129:AK136"/>
    <mergeCell ref="C145:C149"/>
    <mergeCell ref="B145:B149"/>
    <mergeCell ref="A145:A149"/>
    <mergeCell ref="D156:D160"/>
    <mergeCell ref="C156:C160"/>
    <mergeCell ref="B156:B160"/>
    <mergeCell ref="A156:A160"/>
    <mergeCell ref="W150:W155"/>
    <mergeCell ref="V150:V155"/>
    <mergeCell ref="X156:X160"/>
    <mergeCell ref="X150:X155"/>
    <mergeCell ref="B137:B140"/>
    <mergeCell ref="C137:C140"/>
    <mergeCell ref="D137:D140"/>
    <mergeCell ref="F137:F140"/>
    <mergeCell ref="AI156:AI159"/>
    <mergeCell ref="W145:W149"/>
    <mergeCell ref="W156:W160"/>
    <mergeCell ref="AJ114:AJ118"/>
    <mergeCell ref="M119:M122"/>
    <mergeCell ref="M124:M127"/>
    <mergeCell ref="V124:V128"/>
    <mergeCell ref="V129:V136"/>
    <mergeCell ref="V137:V140"/>
    <mergeCell ref="V141:V144"/>
    <mergeCell ref="V145:V149"/>
    <mergeCell ref="X124:X128"/>
    <mergeCell ref="X129:X136"/>
    <mergeCell ref="X137:X140"/>
    <mergeCell ref="X141:X144"/>
    <mergeCell ref="X145:X149"/>
    <mergeCell ref="M141:M143"/>
    <mergeCell ref="M145:M148"/>
    <mergeCell ref="AJ145:AJ148"/>
    <mergeCell ref="W114:W118"/>
    <mergeCell ref="W119:W123"/>
    <mergeCell ref="W124:W128"/>
    <mergeCell ref="W129:W136"/>
    <mergeCell ref="W137:W140"/>
    <mergeCell ref="W141:W144"/>
    <mergeCell ref="X114:X118"/>
    <mergeCell ref="X119:X123"/>
    <mergeCell ref="AK114:AK118"/>
    <mergeCell ref="AJ177:AJ179"/>
    <mergeCell ref="AK177:AK179"/>
    <mergeCell ref="AM177:AM179"/>
    <mergeCell ref="AM114:AM118"/>
    <mergeCell ref="AO177:AO179"/>
    <mergeCell ref="AO114:AO118"/>
    <mergeCell ref="AN177:AN179"/>
    <mergeCell ref="AN114:AN118"/>
    <mergeCell ref="AO172:AO176"/>
    <mergeCell ref="AJ124:AJ127"/>
    <mergeCell ref="AK124:AK127"/>
    <mergeCell ref="AJ119:AJ122"/>
    <mergeCell ref="AK119:AK122"/>
    <mergeCell ref="AM119:AM122"/>
    <mergeCell ref="AM124:AM127"/>
    <mergeCell ref="AO119:AO122"/>
    <mergeCell ref="AO124:AO127"/>
    <mergeCell ref="AL124:AL127"/>
    <mergeCell ref="AL177:AL179"/>
    <mergeCell ref="AL114:AL118"/>
    <mergeCell ref="AL119:AL122"/>
    <mergeCell ref="AN119:AN122"/>
    <mergeCell ref="AN124:AN127"/>
    <mergeCell ref="AO103:AO105"/>
    <mergeCell ref="AO107:AO111"/>
    <mergeCell ref="F107:F111"/>
    <mergeCell ref="F103:F105"/>
    <mergeCell ref="AN107:AN111"/>
    <mergeCell ref="M103:M105"/>
    <mergeCell ref="M107:M111"/>
    <mergeCell ref="AJ103:AJ105"/>
    <mergeCell ref="AK103:AK105"/>
    <mergeCell ref="AJ107:AJ111"/>
    <mergeCell ref="AK107:AK111"/>
    <mergeCell ref="AM103:AM105"/>
    <mergeCell ref="AM107:AM111"/>
    <mergeCell ref="AL107:AL111"/>
    <mergeCell ref="X107:X113"/>
    <mergeCell ref="W107:W113"/>
    <mergeCell ref="AN92:AN95"/>
    <mergeCell ref="AN97:AN101"/>
    <mergeCell ref="AJ92:AJ95"/>
    <mergeCell ref="AK92:AK95"/>
    <mergeCell ref="AJ97:AJ101"/>
    <mergeCell ref="AK97:AK101"/>
    <mergeCell ref="AM92:AM95"/>
    <mergeCell ref="AM97:AM101"/>
    <mergeCell ref="AN103:AN105"/>
    <mergeCell ref="AL92:AL95"/>
    <mergeCell ref="AL97:AL101"/>
    <mergeCell ref="AL103:AL105"/>
    <mergeCell ref="D92:D96"/>
    <mergeCell ref="C92:C96"/>
    <mergeCell ref="B92:B96"/>
    <mergeCell ref="A92:A96"/>
    <mergeCell ref="D97:D102"/>
    <mergeCell ref="C97:C102"/>
    <mergeCell ref="B97:B102"/>
    <mergeCell ref="A97:A102"/>
    <mergeCell ref="A70:A75"/>
    <mergeCell ref="D76:D81"/>
    <mergeCell ref="C76:C81"/>
    <mergeCell ref="B76:B81"/>
    <mergeCell ref="A76:A81"/>
    <mergeCell ref="AJ82:AJ87"/>
    <mergeCell ref="AK82:AK87"/>
    <mergeCell ref="AJ88:AJ91"/>
    <mergeCell ref="AK88:AK91"/>
    <mergeCell ref="F76:F79"/>
    <mergeCell ref="A88:A91"/>
    <mergeCell ref="B88:B91"/>
    <mergeCell ref="C88:C91"/>
    <mergeCell ref="D88:D91"/>
    <mergeCell ref="F88:F91"/>
    <mergeCell ref="A82:A87"/>
    <mergeCell ref="B82:B87"/>
    <mergeCell ref="C82:C87"/>
    <mergeCell ref="D82:D87"/>
    <mergeCell ref="F82:F87"/>
    <mergeCell ref="M76:M79"/>
    <mergeCell ref="W82:W87"/>
    <mergeCell ref="W88:W91"/>
    <mergeCell ref="X88:X91"/>
    <mergeCell ref="AI82:AI87"/>
    <mergeCell ref="AI88:AI91"/>
    <mergeCell ref="X82:X87"/>
    <mergeCell ref="AJ70:AJ73"/>
    <mergeCell ref="AK70:AK73"/>
    <mergeCell ref="AJ76:AJ79"/>
    <mergeCell ref="AK76:AK79"/>
    <mergeCell ref="D70:D75"/>
    <mergeCell ref="C70:C75"/>
    <mergeCell ref="B70:B75"/>
    <mergeCell ref="AJ66:AJ68"/>
    <mergeCell ref="AK66:AK68"/>
    <mergeCell ref="V70:V75"/>
    <mergeCell ref="V76:V81"/>
    <mergeCell ref="M66:M68"/>
    <mergeCell ref="M70:M73"/>
    <mergeCell ref="AI70:AI73"/>
    <mergeCell ref="AI76:AI79"/>
    <mergeCell ref="X70:X75"/>
    <mergeCell ref="X76:X81"/>
    <mergeCell ref="AK59:AK63"/>
    <mergeCell ref="F55:F58"/>
    <mergeCell ref="K60:L60"/>
    <mergeCell ref="K61:L61"/>
    <mergeCell ref="K62:L62"/>
    <mergeCell ref="K63:L63"/>
    <mergeCell ref="F66:F68"/>
    <mergeCell ref="F59:F63"/>
    <mergeCell ref="K59:L59"/>
    <mergeCell ref="V66:V69"/>
    <mergeCell ref="M55:M58"/>
    <mergeCell ref="M59:M63"/>
    <mergeCell ref="AI66:AI68"/>
    <mergeCell ref="L39:L40"/>
    <mergeCell ref="E41:E42"/>
    <mergeCell ref="D38:D49"/>
    <mergeCell ref="F31:F35"/>
    <mergeCell ref="F26:F28"/>
    <mergeCell ref="D26:D30"/>
    <mergeCell ref="C26:C30"/>
    <mergeCell ref="C38:C49"/>
    <mergeCell ref="AJ59:AJ63"/>
    <mergeCell ref="M26:M28"/>
    <mergeCell ref="M31:M35"/>
    <mergeCell ref="M38:M42"/>
    <mergeCell ref="M51:M54"/>
    <mergeCell ref="K41:K42"/>
    <mergeCell ref="L41:L42"/>
    <mergeCell ref="F51:F54"/>
    <mergeCell ref="F38:F42"/>
    <mergeCell ref="C31:C37"/>
    <mergeCell ref="D50:D54"/>
    <mergeCell ref="C50:C54"/>
    <mergeCell ref="AJ51:AJ54"/>
    <mergeCell ref="AI51:AI54"/>
    <mergeCell ref="AI55:AI58"/>
    <mergeCell ref="AI59:AI63"/>
    <mergeCell ref="A31:A37"/>
    <mergeCell ref="D20:D25"/>
    <mergeCell ref="C20:C25"/>
    <mergeCell ref="B20:B25"/>
    <mergeCell ref="A20:A25"/>
    <mergeCell ref="E39:E40"/>
    <mergeCell ref="K39:K40"/>
    <mergeCell ref="B38:B49"/>
    <mergeCell ref="A38:A49"/>
    <mergeCell ref="M2:M5"/>
    <mergeCell ref="M10:M13"/>
    <mergeCell ref="M14:M18"/>
    <mergeCell ref="A2:A9"/>
    <mergeCell ref="D10:D13"/>
    <mergeCell ref="C10:C13"/>
    <mergeCell ref="B10:B13"/>
    <mergeCell ref="A10:A13"/>
    <mergeCell ref="D14:D19"/>
    <mergeCell ref="C14:C19"/>
    <mergeCell ref="B14:B19"/>
    <mergeCell ref="A14:A19"/>
    <mergeCell ref="D2:D9"/>
    <mergeCell ref="C2:C9"/>
    <mergeCell ref="B2:B9"/>
    <mergeCell ref="E1:F1"/>
    <mergeCell ref="K1:L1"/>
    <mergeCell ref="F2:F5"/>
    <mergeCell ref="F14:F18"/>
    <mergeCell ref="F10:F13"/>
    <mergeCell ref="F20:F24"/>
    <mergeCell ref="M20:M24"/>
    <mergeCell ref="AJ38:AJ42"/>
    <mergeCell ref="AK38:AK42"/>
    <mergeCell ref="P1:Q1"/>
    <mergeCell ref="AI2:AI5"/>
    <mergeCell ref="AI10:AI13"/>
    <mergeCell ref="AI14:AI18"/>
    <mergeCell ref="AI20:AI24"/>
    <mergeCell ref="AI26:AI28"/>
    <mergeCell ref="AI31:AI35"/>
    <mergeCell ref="W2:W9"/>
    <mergeCell ref="X2:X9"/>
    <mergeCell ref="AI38:AI42"/>
    <mergeCell ref="V26:V30"/>
    <mergeCell ref="V31:V37"/>
    <mergeCell ref="V38:V49"/>
    <mergeCell ref="W10:W13"/>
    <mergeCell ref="X10:X13"/>
    <mergeCell ref="AK51:AK54"/>
    <mergeCell ref="AJ55:AJ58"/>
    <mergeCell ref="AK55:AK58"/>
    <mergeCell ref="AJ2:AJ5"/>
    <mergeCell ref="AK2:AK5"/>
    <mergeCell ref="AJ10:AJ13"/>
    <mergeCell ref="AK10:AK13"/>
    <mergeCell ref="AJ14:AJ18"/>
    <mergeCell ref="AK14:AK18"/>
    <mergeCell ref="AJ20:AJ24"/>
    <mergeCell ref="AK20:AK24"/>
    <mergeCell ref="AJ26:AJ28"/>
    <mergeCell ref="AK26:AK28"/>
    <mergeCell ref="AJ31:AJ35"/>
    <mergeCell ref="AK31:AK35"/>
    <mergeCell ref="AM2:AM5"/>
    <mergeCell ref="AM10:AM13"/>
    <mergeCell ref="AM14:AM18"/>
    <mergeCell ref="AM20:AM24"/>
    <mergeCell ref="AM26:AM28"/>
    <mergeCell ref="AM31:AM35"/>
    <mergeCell ref="AL2:AL5"/>
    <mergeCell ref="AL10:AL13"/>
    <mergeCell ref="AL14:AL18"/>
    <mergeCell ref="AL20:AL24"/>
    <mergeCell ref="AL26:AL28"/>
    <mergeCell ref="AL31:AL35"/>
    <mergeCell ref="AO92:AO95"/>
    <mergeCell ref="AO97:AO101"/>
    <mergeCell ref="AO2:AO5"/>
    <mergeCell ref="AO10:AO13"/>
    <mergeCell ref="AO14:AO18"/>
    <mergeCell ref="AO20:AO24"/>
    <mergeCell ref="AO26:AO28"/>
    <mergeCell ref="AO31:AO35"/>
    <mergeCell ref="AO38:AO42"/>
    <mergeCell ref="AO51:AO54"/>
    <mergeCell ref="AL76:AL79"/>
    <mergeCell ref="AL82:AL87"/>
    <mergeCell ref="AL88:AL91"/>
    <mergeCell ref="AO55:AO58"/>
    <mergeCell ref="AO59:AO63"/>
    <mergeCell ref="AO66:AO68"/>
    <mergeCell ref="AO70:AO73"/>
    <mergeCell ref="AO76:AO79"/>
    <mergeCell ref="AO82:AO87"/>
    <mergeCell ref="AO88:AO91"/>
    <mergeCell ref="AN55:AN58"/>
    <mergeCell ref="AN59:AN63"/>
    <mergeCell ref="AN66:AN68"/>
    <mergeCell ref="AN70:AN73"/>
    <mergeCell ref="AN76:AN79"/>
    <mergeCell ref="AN82:AN87"/>
    <mergeCell ref="AN88:AN91"/>
    <mergeCell ref="AM55:AM58"/>
    <mergeCell ref="AM59:AM63"/>
    <mergeCell ref="AM66:AM68"/>
    <mergeCell ref="AM70:AM73"/>
    <mergeCell ref="AM76:AM79"/>
    <mergeCell ref="AM82:AM87"/>
    <mergeCell ref="AM88:AM91"/>
    <mergeCell ref="AN10:AN13"/>
    <mergeCell ref="AN14:AN18"/>
    <mergeCell ref="AN20:AN24"/>
    <mergeCell ref="AN26:AN28"/>
    <mergeCell ref="AN31:AN35"/>
    <mergeCell ref="AN38:AN42"/>
    <mergeCell ref="AN51:AN54"/>
    <mergeCell ref="AL66:AL68"/>
    <mergeCell ref="AL70:AL73"/>
    <mergeCell ref="AM38:AM42"/>
    <mergeCell ref="AM51:AM54"/>
    <mergeCell ref="AL38:AL42"/>
    <mergeCell ref="AL51:AL54"/>
    <mergeCell ref="AL55:AL58"/>
    <mergeCell ref="AL59:AL63"/>
    <mergeCell ref="AN172:AN176"/>
    <mergeCell ref="AP2:AP5"/>
    <mergeCell ref="AP10:AP13"/>
    <mergeCell ref="AP14:AP18"/>
    <mergeCell ref="AP20:AP24"/>
    <mergeCell ref="AP26:AP28"/>
    <mergeCell ref="AP31:AP35"/>
    <mergeCell ref="AP38:AP42"/>
    <mergeCell ref="AP51:AP54"/>
    <mergeCell ref="AP55:AP58"/>
    <mergeCell ref="AP59:AP63"/>
    <mergeCell ref="AP66:AP68"/>
    <mergeCell ref="AP70:AP73"/>
    <mergeCell ref="AP76:AP79"/>
    <mergeCell ref="AP82:AP87"/>
    <mergeCell ref="AP88:AP91"/>
    <mergeCell ref="AP92:AP95"/>
    <mergeCell ref="AP97:AP101"/>
    <mergeCell ref="AP161:AP165"/>
    <mergeCell ref="AN2:AN5"/>
    <mergeCell ref="AP167:AP170"/>
    <mergeCell ref="AP172:AP176"/>
    <mergeCell ref="AP103:AP105"/>
    <mergeCell ref="AP107:AP111"/>
    <mergeCell ref="AP177:AP179"/>
    <mergeCell ref="AP114:AP118"/>
    <mergeCell ref="AP119:AP122"/>
    <mergeCell ref="AP124:AP127"/>
    <mergeCell ref="AP129:AP136"/>
    <mergeCell ref="AP137:AP140"/>
    <mergeCell ref="AP141:AP143"/>
    <mergeCell ref="AP145:AP148"/>
    <mergeCell ref="AP156:AP159"/>
    <mergeCell ref="AI172:AI176"/>
    <mergeCell ref="AI92:AI95"/>
    <mergeCell ref="AI97:AI101"/>
    <mergeCell ref="AI177:AI179"/>
    <mergeCell ref="AI103:AI105"/>
    <mergeCell ref="AI107:AI111"/>
    <mergeCell ref="AI114:AI118"/>
    <mergeCell ref="AI119:AI122"/>
    <mergeCell ref="AI124:AI127"/>
    <mergeCell ref="AI129:AI136"/>
    <mergeCell ref="AI137:AI140"/>
    <mergeCell ref="AI141:AI143"/>
    <mergeCell ref="AI145:AI148"/>
    <mergeCell ref="A119:A123"/>
    <mergeCell ref="D103:D106"/>
    <mergeCell ref="C103:C106"/>
    <mergeCell ref="A114:A118"/>
    <mergeCell ref="B114:B118"/>
    <mergeCell ref="C114:C118"/>
    <mergeCell ref="D114:D118"/>
    <mergeCell ref="V10:V13"/>
    <mergeCell ref="V55:V58"/>
    <mergeCell ref="V59:V65"/>
    <mergeCell ref="V82:V87"/>
    <mergeCell ref="V88:V91"/>
    <mergeCell ref="V14:V19"/>
    <mergeCell ref="B103:B106"/>
    <mergeCell ref="A103:A106"/>
    <mergeCell ref="D107:D113"/>
    <mergeCell ref="C107:C113"/>
    <mergeCell ref="B107:B113"/>
    <mergeCell ref="A107:A113"/>
    <mergeCell ref="D55:D58"/>
    <mergeCell ref="C55:C58"/>
    <mergeCell ref="B55:B58"/>
    <mergeCell ref="A55:A58"/>
    <mergeCell ref="D59:D65"/>
    <mergeCell ref="C59:C65"/>
    <mergeCell ref="B59:B65"/>
    <mergeCell ref="A59:A65"/>
    <mergeCell ref="D66:D69"/>
    <mergeCell ref="C66:C69"/>
    <mergeCell ref="B66:B69"/>
    <mergeCell ref="A66:A69"/>
    <mergeCell ref="W14:W19"/>
    <mergeCell ref="X14:X19"/>
    <mergeCell ref="V20:V25"/>
    <mergeCell ref="W20:W25"/>
    <mergeCell ref="X20:X25"/>
    <mergeCell ref="X55:X58"/>
    <mergeCell ref="X59:X65"/>
    <mergeCell ref="X66:X69"/>
    <mergeCell ref="X51:X54"/>
    <mergeCell ref="X38:X50"/>
    <mergeCell ref="V51:V54"/>
    <mergeCell ref="B50:B54"/>
    <mergeCell ref="A50:A54"/>
    <mergeCell ref="B26:B30"/>
    <mergeCell ref="A26:A30"/>
    <mergeCell ref="D31:D37"/>
    <mergeCell ref="B31:B37"/>
    <mergeCell ref="V2:V9"/>
    <mergeCell ref="V172:V176"/>
    <mergeCell ref="V177:V180"/>
    <mergeCell ref="W177:W180"/>
    <mergeCell ref="X177:X180"/>
    <mergeCell ref="W172:W176"/>
    <mergeCell ref="X172:X176"/>
    <mergeCell ref="W161:W166"/>
    <mergeCell ref="W167:W171"/>
    <mergeCell ref="X161:X166"/>
    <mergeCell ref="X167:X171"/>
    <mergeCell ref="W26:W30"/>
    <mergeCell ref="W31:W37"/>
    <mergeCell ref="W38:W49"/>
    <mergeCell ref="W55:W58"/>
    <mergeCell ref="W59:W65"/>
    <mergeCell ref="W66:W69"/>
    <mergeCell ref="W70:W75"/>
    <mergeCell ref="W76:W81"/>
    <mergeCell ref="V114:V118"/>
    <mergeCell ref="V119:V123"/>
    <mergeCell ref="W51:W54"/>
    <mergeCell ref="X26:X30"/>
    <mergeCell ref="X31:X37"/>
    <mergeCell ref="V92:V96"/>
    <mergeCell ref="V97:V102"/>
    <mergeCell ref="V103:V106"/>
    <mergeCell ref="V107:V113"/>
    <mergeCell ref="W92:W96"/>
    <mergeCell ref="W97:W102"/>
    <mergeCell ref="W103:W106"/>
    <mergeCell ref="X92:X96"/>
    <mergeCell ref="X97:X102"/>
    <mergeCell ref="X103:X106"/>
  </mergeCells>
  <dataValidations count="1">
    <dataValidation type="list" allowBlank="1" showInputMessage="1" showErrorMessage="1" errorTitle="Error" error="Solo complete con una x si el elemento está presento o deje en blanco si no lo está" sqref="P156:P180 P10:P149 P2:P9" xr:uid="{C45E096F-C59C-4BD8-AB27-D5B67C19583F}">
      <formula1>"x"</formula1>
    </dataValidation>
  </dataValidations>
  <pageMargins left="0.17" right="0.17" top="0.26" bottom="0.22" header="0.17" footer="0.17"/>
  <pageSetup scale="40" orientation="portrait" r:id="rId1"/>
  <rowBreaks count="3" manualBreakCount="3">
    <brk id="50" max="13" man="1"/>
    <brk id="102" max="13" man="1"/>
    <brk id="155" max="13"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H131"/>
  <sheetViews>
    <sheetView workbookViewId="0">
      <selection activeCell="B1" sqref="B1:D33"/>
    </sheetView>
  </sheetViews>
  <sheetFormatPr defaultColWidth="11.25" defaultRowHeight="15.75" x14ac:dyDescent="0.25"/>
  <cols>
    <col min="1" max="1" width="2.875" style="4" bestFit="1" customWidth="1"/>
    <col min="2" max="2" width="12.375" style="4" bestFit="1" customWidth="1"/>
    <col min="3" max="3" width="9" style="4" customWidth="1"/>
    <col min="4" max="4" width="33" style="4" customWidth="1"/>
    <col min="5" max="5" width="10.25" style="6" customWidth="1"/>
    <col min="6" max="6" width="5.75" style="4" customWidth="1"/>
    <col min="7" max="7" width="8.375" style="6" customWidth="1"/>
    <col min="8" max="8" width="18.25" style="4" bestFit="1" customWidth="1"/>
    <col min="9" max="16384" width="11.25" style="4"/>
  </cols>
  <sheetData>
    <row r="1" spans="1:8" x14ac:dyDescent="0.25">
      <c r="B1" s="3" t="s">
        <v>273</v>
      </c>
      <c r="C1" s="3" t="s">
        <v>303</v>
      </c>
      <c r="D1" s="3" t="s">
        <v>158</v>
      </c>
      <c r="E1" s="3" t="s">
        <v>340</v>
      </c>
      <c r="H1" s="3" t="s">
        <v>537</v>
      </c>
    </row>
    <row r="2" spans="1:8" x14ac:dyDescent="0.25">
      <c r="A2" s="4">
        <v>1</v>
      </c>
      <c r="B2" s="4" t="s">
        <v>274</v>
      </c>
      <c r="C2" s="4" t="s">
        <v>5</v>
      </c>
      <c r="D2" s="4" t="s">
        <v>148</v>
      </c>
      <c r="E2" s="9">
        <f>+Criterios!Y2</f>
        <v>0.25</v>
      </c>
      <c r="F2" s="112"/>
      <c r="G2" s="9">
        <f>AVERAGE(E2:E6)</f>
        <v>0.45666666666666667</v>
      </c>
      <c r="H2" s="133">
        <f>+_xlfn.STDEV.P(E2:E6)*100</f>
        <v>29.01340686265193</v>
      </c>
    </row>
    <row r="3" spans="1:8" x14ac:dyDescent="0.25">
      <c r="A3" s="4">
        <v>2</v>
      </c>
      <c r="B3" s="4" t="s">
        <v>274</v>
      </c>
      <c r="C3" s="4" t="s">
        <v>5</v>
      </c>
      <c r="D3" s="6" t="s">
        <v>492</v>
      </c>
      <c r="E3" s="9">
        <f>+Criterios!Y10</f>
        <v>1</v>
      </c>
      <c r="F3" s="112"/>
      <c r="H3" s="133"/>
    </row>
    <row r="4" spans="1:8" x14ac:dyDescent="0.25">
      <c r="A4" s="4">
        <v>3</v>
      </c>
      <c r="B4" s="4" t="s">
        <v>274</v>
      </c>
      <c r="C4" s="4" t="s">
        <v>13</v>
      </c>
      <c r="D4" s="4" t="s">
        <v>12</v>
      </c>
      <c r="E4" s="9">
        <f>+Criterios!Y14</f>
        <v>0.33333333333333331</v>
      </c>
      <c r="F4" s="112"/>
      <c r="H4" s="133"/>
    </row>
    <row r="5" spans="1:8" x14ac:dyDescent="0.25">
      <c r="A5" s="4">
        <v>4</v>
      </c>
      <c r="B5" s="4" t="s">
        <v>274</v>
      </c>
      <c r="C5" s="4" t="s">
        <v>5</v>
      </c>
      <c r="D5" s="4" t="s">
        <v>16</v>
      </c>
      <c r="E5" s="9">
        <f>+Criterios!Y20</f>
        <v>0.5</v>
      </c>
      <c r="F5" s="112"/>
      <c r="H5" s="133"/>
    </row>
    <row r="6" spans="1:8" x14ac:dyDescent="0.25">
      <c r="A6" s="4">
        <v>5</v>
      </c>
      <c r="B6" s="4" t="s">
        <v>274</v>
      </c>
      <c r="C6" s="4" t="s">
        <v>5</v>
      </c>
      <c r="D6" s="4" t="s">
        <v>191</v>
      </c>
      <c r="E6" s="9">
        <f>+Criterios!Y26</f>
        <v>0.2</v>
      </c>
      <c r="F6" s="112"/>
      <c r="H6" s="133"/>
    </row>
    <row r="7" spans="1:8" x14ac:dyDescent="0.25">
      <c r="A7" s="4">
        <v>6</v>
      </c>
      <c r="B7" s="4" t="s">
        <v>275</v>
      </c>
      <c r="C7" s="4" t="s">
        <v>13</v>
      </c>
      <c r="D7" s="4" t="s">
        <v>24</v>
      </c>
      <c r="E7" s="9">
        <f>+Criterios!Y31</f>
        <v>0.2857142857142857</v>
      </c>
      <c r="F7" s="112"/>
      <c r="G7" s="9">
        <f>AVERAGE(E7:E17)</f>
        <v>0.23441558441558444</v>
      </c>
      <c r="H7" s="133">
        <f>+_xlfn.STDEV.P(E7:E17)*100</f>
        <v>6.2421780667275968</v>
      </c>
    </row>
    <row r="8" spans="1:8" x14ac:dyDescent="0.25">
      <c r="A8" s="4">
        <v>7</v>
      </c>
      <c r="B8" s="4" t="s">
        <v>275</v>
      </c>
      <c r="C8" s="4" t="s">
        <v>5</v>
      </c>
      <c r="D8" s="4" t="s">
        <v>149</v>
      </c>
      <c r="E8" s="9">
        <f>+Criterios!Y38</f>
        <v>0.16666666666666666</v>
      </c>
      <c r="F8" s="112"/>
      <c r="H8" s="133"/>
    </row>
    <row r="9" spans="1:8" x14ac:dyDescent="0.25">
      <c r="A9" s="4">
        <v>8</v>
      </c>
      <c r="B9" s="4" t="s">
        <v>275</v>
      </c>
      <c r="C9" s="4" t="s">
        <v>13</v>
      </c>
      <c r="D9" s="4" t="s">
        <v>276</v>
      </c>
      <c r="E9" s="9">
        <f>+Criterios!Y50</f>
        <v>0.2</v>
      </c>
      <c r="F9" s="112"/>
      <c r="H9" s="133"/>
    </row>
    <row r="10" spans="1:8" x14ac:dyDescent="0.25">
      <c r="A10" s="4">
        <v>9</v>
      </c>
      <c r="B10" s="4" t="s">
        <v>275</v>
      </c>
      <c r="C10" s="4" t="s">
        <v>45</v>
      </c>
      <c r="D10" s="4" t="s">
        <v>44</v>
      </c>
      <c r="E10" s="9">
        <f>+Criterios!Y55</f>
        <v>0.25</v>
      </c>
      <c r="F10" s="112"/>
      <c r="H10" s="133"/>
    </row>
    <row r="11" spans="1:8" x14ac:dyDescent="0.25">
      <c r="A11" s="4">
        <v>10</v>
      </c>
      <c r="B11" s="4" t="s">
        <v>275</v>
      </c>
      <c r="C11" s="4" t="s">
        <v>13</v>
      </c>
      <c r="D11" s="4" t="s">
        <v>50</v>
      </c>
      <c r="E11" s="9">
        <f>+Criterios!Y59</f>
        <v>0.14285714285714285</v>
      </c>
      <c r="F11" s="112"/>
      <c r="H11" s="133"/>
    </row>
    <row r="12" spans="1:8" x14ac:dyDescent="0.25">
      <c r="A12" s="4">
        <v>11</v>
      </c>
      <c r="B12" s="4" t="s">
        <v>275</v>
      </c>
      <c r="C12" s="4" t="s">
        <v>45</v>
      </c>
      <c r="D12" s="4" t="s">
        <v>59</v>
      </c>
      <c r="E12" s="9">
        <f>+Criterios!Y66</f>
        <v>0.25</v>
      </c>
      <c r="F12" s="112"/>
      <c r="H12" s="133"/>
    </row>
    <row r="13" spans="1:8" x14ac:dyDescent="0.25">
      <c r="A13" s="4">
        <v>12</v>
      </c>
      <c r="B13" s="4" t="s">
        <v>275</v>
      </c>
      <c r="C13" s="4" t="s">
        <v>45</v>
      </c>
      <c r="D13" s="4" t="s">
        <v>64</v>
      </c>
      <c r="E13" s="9">
        <f>+Criterios!Y70</f>
        <v>0.33333333333333331</v>
      </c>
      <c r="F13" s="112"/>
      <c r="H13" s="133"/>
    </row>
    <row r="14" spans="1:8" x14ac:dyDescent="0.25">
      <c r="A14" s="4">
        <v>13</v>
      </c>
      <c r="B14" s="4" t="s">
        <v>275</v>
      </c>
      <c r="C14" s="4" t="s">
        <v>45</v>
      </c>
      <c r="D14" s="4" t="s">
        <v>68</v>
      </c>
      <c r="E14" s="9">
        <f>+Criterios!Y76</f>
        <v>0.16666666666666666</v>
      </c>
      <c r="F14" s="112"/>
      <c r="H14" s="133"/>
    </row>
    <row r="15" spans="1:8" x14ac:dyDescent="0.25">
      <c r="A15" s="4">
        <v>14</v>
      </c>
      <c r="B15" s="4" t="s">
        <v>275</v>
      </c>
      <c r="C15" s="4" t="s">
        <v>13</v>
      </c>
      <c r="D15" s="4" t="s">
        <v>72</v>
      </c>
      <c r="E15" s="9">
        <f>+Criterios!Y82</f>
        <v>0.33333333333333331</v>
      </c>
      <c r="F15" s="112"/>
      <c r="H15" s="133"/>
    </row>
    <row r="16" spans="1:8" x14ac:dyDescent="0.25">
      <c r="A16" s="4">
        <v>15</v>
      </c>
      <c r="B16" s="4" t="s">
        <v>275</v>
      </c>
      <c r="C16" s="4" t="s">
        <v>45</v>
      </c>
      <c r="D16" s="4" t="s">
        <v>76</v>
      </c>
      <c r="E16" s="9">
        <f>+Criterios!Y88</f>
        <v>0.25</v>
      </c>
      <c r="F16" s="112"/>
      <c r="H16" s="133"/>
    </row>
    <row r="17" spans="1:8" x14ac:dyDescent="0.25">
      <c r="A17" s="4">
        <v>16</v>
      </c>
      <c r="B17" s="4" t="s">
        <v>275</v>
      </c>
      <c r="C17" s="4" t="s">
        <v>13</v>
      </c>
      <c r="D17" s="4" t="s">
        <v>210</v>
      </c>
      <c r="E17" s="9">
        <f>+Criterios!Y92</f>
        <v>0.2</v>
      </c>
      <c r="F17" s="112"/>
      <c r="H17" s="133"/>
    </row>
    <row r="18" spans="1:8" x14ac:dyDescent="0.25">
      <c r="A18" s="4">
        <v>17</v>
      </c>
      <c r="B18" s="4" t="s">
        <v>277</v>
      </c>
      <c r="C18" s="4" t="s">
        <v>13</v>
      </c>
      <c r="D18" s="4" t="s">
        <v>83</v>
      </c>
      <c r="E18" s="9">
        <f>+Criterios!Y97</f>
        <v>0.16666666666666666</v>
      </c>
      <c r="F18" s="112"/>
      <c r="G18" s="9">
        <f>AVERAGE(E18:E24)</f>
        <v>0.22993197278911562</v>
      </c>
      <c r="H18" s="133">
        <f>+_xlfn.STDEV.P(E18:E24)*100</f>
        <v>7.8471975223389432</v>
      </c>
    </row>
    <row r="19" spans="1:8" x14ac:dyDescent="0.25">
      <c r="A19" s="4">
        <v>18</v>
      </c>
      <c r="B19" s="4" t="s">
        <v>277</v>
      </c>
      <c r="C19" s="4" t="s">
        <v>45</v>
      </c>
      <c r="D19" s="4" t="s">
        <v>84</v>
      </c>
      <c r="E19" s="9">
        <f>+Criterios!Y103</f>
        <v>0.25</v>
      </c>
      <c r="F19" s="112"/>
      <c r="H19" s="133"/>
    </row>
    <row r="20" spans="1:8" x14ac:dyDescent="0.25">
      <c r="A20" s="4">
        <v>19</v>
      </c>
      <c r="B20" s="4" t="s">
        <v>277</v>
      </c>
      <c r="C20" s="4" t="s">
        <v>45</v>
      </c>
      <c r="D20" s="4" t="s">
        <v>88</v>
      </c>
      <c r="E20" s="9">
        <f>+Criterios!Y107</f>
        <v>0.14285714285714285</v>
      </c>
      <c r="F20" s="112"/>
      <c r="H20" s="133"/>
    </row>
    <row r="21" spans="1:8" x14ac:dyDescent="0.25">
      <c r="A21" s="4">
        <v>20</v>
      </c>
      <c r="B21" s="4" t="s">
        <v>277</v>
      </c>
      <c r="C21" s="4" t="s">
        <v>5</v>
      </c>
      <c r="D21" s="4" t="s">
        <v>98</v>
      </c>
      <c r="E21" s="9">
        <f>+Criterios!Y114</f>
        <v>0.2</v>
      </c>
      <c r="F21" s="112"/>
      <c r="H21" s="133"/>
    </row>
    <row r="22" spans="1:8" x14ac:dyDescent="0.25">
      <c r="A22" s="4">
        <v>21</v>
      </c>
      <c r="B22" s="4" t="s">
        <v>277</v>
      </c>
      <c r="C22" s="4" t="s">
        <v>5</v>
      </c>
      <c r="D22" s="6" t="s">
        <v>519</v>
      </c>
      <c r="E22" s="9">
        <f>+Criterios!Y119</f>
        <v>0.4</v>
      </c>
      <c r="F22" s="112"/>
      <c r="H22" s="133"/>
    </row>
    <row r="23" spans="1:8" x14ac:dyDescent="0.25">
      <c r="A23" s="4">
        <v>22</v>
      </c>
      <c r="B23" s="4" t="s">
        <v>277</v>
      </c>
      <c r="C23" s="4" t="s">
        <v>5</v>
      </c>
      <c r="D23" s="4" t="s">
        <v>107</v>
      </c>
      <c r="E23" s="9">
        <f>+Criterios!Y124</f>
        <v>0.2</v>
      </c>
      <c r="F23" s="112"/>
      <c r="H23" s="133"/>
    </row>
    <row r="24" spans="1:8" x14ac:dyDescent="0.25">
      <c r="A24" s="4">
        <v>23</v>
      </c>
      <c r="B24" s="4" t="s">
        <v>277</v>
      </c>
      <c r="C24" s="4" t="s">
        <v>13</v>
      </c>
      <c r="D24" s="4" t="s">
        <v>112</v>
      </c>
      <c r="E24" s="9">
        <f>+Criterios!Y129</f>
        <v>0.25</v>
      </c>
      <c r="F24" s="112"/>
      <c r="H24" s="133"/>
    </row>
    <row r="25" spans="1:8" x14ac:dyDescent="0.25">
      <c r="A25" s="4">
        <v>24</v>
      </c>
      <c r="B25" s="4" t="s">
        <v>278</v>
      </c>
      <c r="C25" s="4" t="s">
        <v>13</v>
      </c>
      <c r="D25" s="4" t="s">
        <v>230</v>
      </c>
      <c r="E25" s="9">
        <f>+Criterios!Y137</f>
        <v>0.75</v>
      </c>
      <c r="F25" s="112"/>
      <c r="G25" s="9">
        <f>AVERAGE(E25:E28)</f>
        <v>0.57916666666666661</v>
      </c>
      <c r="H25" s="133">
        <f>+_xlfn.STDEV.P(E25:E28)*100</f>
        <v>31.958632115074444</v>
      </c>
    </row>
    <row r="26" spans="1:8" x14ac:dyDescent="0.25">
      <c r="A26" s="4">
        <v>25</v>
      </c>
      <c r="B26" s="4" t="s">
        <v>278</v>
      </c>
      <c r="C26" s="4" t="s">
        <v>5</v>
      </c>
      <c r="D26" s="4" t="s">
        <v>122</v>
      </c>
      <c r="E26" s="9">
        <f>+Criterios!Y141</f>
        <v>1</v>
      </c>
      <c r="F26" s="112"/>
      <c r="H26" s="133"/>
    </row>
    <row r="27" spans="1:8" x14ac:dyDescent="0.25">
      <c r="A27" s="4">
        <v>26</v>
      </c>
      <c r="B27" s="4" t="s">
        <v>278</v>
      </c>
      <c r="C27" s="4" t="s">
        <v>13</v>
      </c>
      <c r="D27" s="4" t="s">
        <v>126</v>
      </c>
      <c r="E27" s="9">
        <f>+Criterios!Y145</f>
        <v>0.4</v>
      </c>
      <c r="F27" s="112"/>
      <c r="H27" s="133"/>
    </row>
    <row r="28" spans="1:8" x14ac:dyDescent="0.25">
      <c r="A28" s="4">
        <v>27</v>
      </c>
      <c r="B28" s="4" t="s">
        <v>278</v>
      </c>
      <c r="C28" s="6" t="s">
        <v>13</v>
      </c>
      <c r="D28" s="6" t="s">
        <v>413</v>
      </c>
      <c r="E28" s="9">
        <f>+Criterios!Y150</f>
        <v>0.16666666666666666</v>
      </c>
      <c r="F28" s="112"/>
      <c r="H28" s="133"/>
    </row>
    <row r="29" spans="1:8" x14ac:dyDescent="0.25">
      <c r="A29" s="4">
        <v>28</v>
      </c>
      <c r="B29" s="4" t="s">
        <v>279</v>
      </c>
      <c r="C29" s="4" t="s">
        <v>45</v>
      </c>
      <c r="D29" s="6" t="s">
        <v>521</v>
      </c>
      <c r="E29" s="9">
        <f>+Criterios!Y156</f>
        <v>0.2</v>
      </c>
      <c r="F29" s="112"/>
      <c r="G29" s="9">
        <f>AVERAGE(E29:E33)</f>
        <v>0.27666666666666667</v>
      </c>
      <c r="H29" s="133">
        <f>+_xlfn.STDEV.P(E29:E33)*100</f>
        <v>7.8598840817010682</v>
      </c>
    </row>
    <row r="30" spans="1:8" x14ac:dyDescent="0.25">
      <c r="A30" s="4">
        <v>29</v>
      </c>
      <c r="B30" s="4" t="s">
        <v>279</v>
      </c>
      <c r="C30" s="4" t="s">
        <v>13</v>
      </c>
      <c r="D30" s="4" t="s">
        <v>137</v>
      </c>
      <c r="E30" s="9">
        <f>+Criterios!Y161</f>
        <v>0.33333333333333331</v>
      </c>
      <c r="F30" s="112"/>
      <c r="H30" s="133"/>
    </row>
    <row r="31" spans="1:8" x14ac:dyDescent="0.25">
      <c r="A31" s="4">
        <v>30</v>
      </c>
      <c r="B31" s="4" t="s">
        <v>279</v>
      </c>
      <c r="C31" s="4" t="s">
        <v>45</v>
      </c>
      <c r="D31" s="4" t="s">
        <v>269</v>
      </c>
      <c r="E31" s="9">
        <f>+Criterios!Y167</f>
        <v>0.4</v>
      </c>
      <c r="F31" s="112"/>
      <c r="H31" s="133"/>
    </row>
    <row r="32" spans="1:8" x14ac:dyDescent="0.25">
      <c r="A32" s="4">
        <v>31</v>
      </c>
      <c r="B32" s="4" t="s">
        <v>279</v>
      </c>
      <c r="C32" s="4" t="s">
        <v>45</v>
      </c>
      <c r="D32" s="4" t="s">
        <v>147</v>
      </c>
      <c r="E32" s="9">
        <f>+Criterios!Y172</f>
        <v>0.2</v>
      </c>
      <c r="F32" s="112"/>
      <c r="H32" s="133"/>
    </row>
    <row r="33" spans="1:8" x14ac:dyDescent="0.25">
      <c r="A33" s="4">
        <v>32</v>
      </c>
      <c r="B33" s="4" t="s">
        <v>279</v>
      </c>
      <c r="C33" s="4" t="s">
        <v>13</v>
      </c>
      <c r="D33" s="4" t="s">
        <v>94</v>
      </c>
      <c r="E33" s="9">
        <f>+Criterios!Y177</f>
        <v>0.25</v>
      </c>
      <c r="F33" s="112"/>
      <c r="H33" s="133"/>
    </row>
    <row r="34" spans="1:8" x14ac:dyDescent="0.25">
      <c r="H34" s="133"/>
    </row>
    <row r="35" spans="1:8" x14ac:dyDescent="0.25">
      <c r="D35" s="113"/>
      <c r="E35" s="113"/>
      <c r="F35" s="113"/>
      <c r="G35" s="128"/>
      <c r="H35" s="113"/>
    </row>
    <row r="36" spans="1:8" x14ac:dyDescent="0.25">
      <c r="D36" s="113" t="s">
        <v>520</v>
      </c>
      <c r="E36" s="113" t="s">
        <v>538</v>
      </c>
      <c r="F36" s="113"/>
      <c r="G36" s="128"/>
      <c r="H36" s="113"/>
    </row>
    <row r="37" spans="1:8" x14ac:dyDescent="0.25">
      <c r="B37" s="4" t="s">
        <v>274</v>
      </c>
      <c r="D37" s="114">
        <f>+G2</f>
        <v>0.45666666666666667</v>
      </c>
      <c r="E37" s="134">
        <f>+H2</f>
        <v>29.01340686265193</v>
      </c>
      <c r="F37" s="113"/>
      <c r="G37" s="128"/>
      <c r="H37" s="113"/>
    </row>
    <row r="38" spans="1:8" x14ac:dyDescent="0.25">
      <c r="B38" s="4" t="s">
        <v>275</v>
      </c>
      <c r="D38" s="114">
        <f>+G7</f>
        <v>0.23441558441558444</v>
      </c>
      <c r="E38" s="134">
        <f>+H7</f>
        <v>6.2421780667275968</v>
      </c>
      <c r="F38" s="113"/>
      <c r="G38" s="128"/>
      <c r="H38" s="113"/>
    </row>
    <row r="39" spans="1:8" x14ac:dyDescent="0.25">
      <c r="B39" s="4" t="s">
        <v>280</v>
      </c>
      <c r="D39" s="114">
        <f>+G18</f>
        <v>0.22993197278911562</v>
      </c>
      <c r="E39" s="134">
        <f>+H18</f>
        <v>7.8471975223389432</v>
      </c>
      <c r="F39" s="113"/>
      <c r="G39" s="128"/>
      <c r="H39" s="113"/>
    </row>
    <row r="40" spans="1:8" x14ac:dyDescent="0.25">
      <c r="B40" s="4" t="s">
        <v>278</v>
      </c>
      <c r="D40" s="114">
        <f>+G25</f>
        <v>0.57916666666666661</v>
      </c>
      <c r="E40" s="134">
        <f>+H25</f>
        <v>31.958632115074444</v>
      </c>
      <c r="F40" s="113"/>
      <c r="G40" s="128"/>
      <c r="H40" s="113"/>
    </row>
    <row r="41" spans="1:8" x14ac:dyDescent="0.25">
      <c r="B41" s="4" t="s">
        <v>279</v>
      </c>
      <c r="D41" s="114">
        <f>+G29</f>
        <v>0.27666666666666667</v>
      </c>
      <c r="E41" s="134">
        <f>+H29</f>
        <v>7.8598840817010682</v>
      </c>
      <c r="F41" s="113"/>
      <c r="G41" s="128"/>
      <c r="H41" s="113"/>
    </row>
    <row r="42" spans="1:8" x14ac:dyDescent="0.25">
      <c r="D42" s="113"/>
      <c r="E42" s="113"/>
      <c r="F42" s="113"/>
      <c r="G42" s="128"/>
      <c r="H42" s="113"/>
    </row>
    <row r="43" spans="1:8" x14ac:dyDescent="0.25">
      <c r="D43" s="113"/>
      <c r="E43" s="113"/>
      <c r="F43" s="113"/>
      <c r="G43" s="128"/>
      <c r="H43" s="113"/>
    </row>
    <row r="44" spans="1:8" x14ac:dyDescent="0.25">
      <c r="B44" s="6" t="s">
        <v>5</v>
      </c>
      <c r="D44" s="115">
        <f ca="1">+SUMIF(B59:C91,"Sistema",C59:C91)/10</f>
        <v>0.36857142857142861</v>
      </c>
      <c r="E44" s="113"/>
      <c r="F44" s="113"/>
      <c r="G44" s="128"/>
      <c r="H44" s="113"/>
    </row>
    <row r="45" spans="1:8" x14ac:dyDescent="0.25">
      <c r="B45" s="113" t="s">
        <v>13</v>
      </c>
      <c r="D45" s="115">
        <f ca="1">+SUMIF(B59:C91,"Proceso",C59:C91)/13</f>
        <v>0.32179487179487182</v>
      </c>
      <c r="E45" s="113"/>
      <c r="F45" s="113"/>
      <c r="G45" s="128"/>
      <c r="H45" s="113"/>
    </row>
    <row r="46" spans="1:8" x14ac:dyDescent="0.25">
      <c r="B46" s="113" t="s">
        <v>45</v>
      </c>
      <c r="D46" s="115">
        <f ca="1">+SUMIF(B59:C91,"Instrumentos",C59:C91)/10</f>
        <v>0.23023809523809521</v>
      </c>
      <c r="E46" s="113"/>
      <c r="F46" s="113"/>
      <c r="G46" s="128"/>
      <c r="H46" s="113"/>
    </row>
    <row r="47" spans="1:8" x14ac:dyDescent="0.25">
      <c r="B47"/>
      <c r="C47"/>
      <c r="D47" s="113"/>
      <c r="E47" s="113"/>
      <c r="F47" s="113"/>
      <c r="G47" s="128"/>
      <c r="H47" s="113"/>
    </row>
    <row r="48" spans="1:8" x14ac:dyDescent="0.25">
      <c r="B48"/>
      <c r="C48"/>
      <c r="D48" s="113"/>
      <c r="E48" s="113"/>
      <c r="F48" s="113"/>
      <c r="G48" s="128"/>
      <c r="H48" s="113"/>
    </row>
    <row r="49" spans="2:8" s="7" customFormat="1" x14ac:dyDescent="0.25">
      <c r="D49" s="119"/>
      <c r="E49" s="119"/>
      <c r="F49" s="119"/>
      <c r="G49" s="128"/>
      <c r="H49" s="119"/>
    </row>
    <row r="50" spans="2:8" s="7" customFormat="1" x14ac:dyDescent="0.25">
      <c r="D50" s="119"/>
      <c r="E50" s="119"/>
      <c r="F50" s="119"/>
      <c r="G50" s="128"/>
      <c r="H50" s="119"/>
    </row>
    <row r="51" spans="2:8" s="7" customFormat="1" x14ac:dyDescent="0.25">
      <c r="C51" s="120"/>
      <c r="E51" s="119"/>
      <c r="F51" s="119"/>
      <c r="G51" s="128"/>
      <c r="H51" s="119"/>
    </row>
    <row r="52" spans="2:8" s="7" customFormat="1" x14ac:dyDescent="0.25">
      <c r="C52" s="120"/>
      <c r="E52" s="119"/>
      <c r="F52" s="119"/>
      <c r="G52" s="128"/>
      <c r="H52" s="119"/>
    </row>
    <row r="53" spans="2:8" s="7" customFormat="1" x14ac:dyDescent="0.25">
      <c r="C53" s="120"/>
      <c r="E53" s="119"/>
      <c r="F53" s="119"/>
      <c r="G53" s="128"/>
      <c r="H53" s="119"/>
    </row>
    <row r="54" spans="2:8" s="7" customFormat="1" x14ac:dyDescent="0.25">
      <c r="C54" s="120"/>
      <c r="D54" s="119"/>
      <c r="E54" s="119"/>
      <c r="F54" s="119"/>
      <c r="G54" s="128"/>
      <c r="H54" s="119"/>
    </row>
    <row r="55" spans="2:8" s="7" customFormat="1" x14ac:dyDescent="0.25">
      <c r="C55" s="120"/>
      <c r="D55" s="119"/>
      <c r="E55" s="119"/>
      <c r="F55" s="119"/>
      <c r="G55" s="128"/>
      <c r="H55" s="119"/>
    </row>
    <row r="56" spans="2:8" s="7" customFormat="1" x14ac:dyDescent="0.25">
      <c r="B56" s="6"/>
      <c r="C56" s="129"/>
      <c r="D56" s="128"/>
      <c r="E56" s="119"/>
      <c r="F56" s="119"/>
      <c r="G56" s="128"/>
      <c r="H56" s="119"/>
    </row>
    <row r="57" spans="2:8" s="7" customFormat="1" x14ac:dyDescent="0.25">
      <c r="B57" s="6"/>
      <c r="C57" s="129"/>
      <c r="D57" s="128"/>
      <c r="E57" s="119"/>
      <c r="F57" s="119"/>
      <c r="G57" s="128"/>
      <c r="H57" s="119"/>
    </row>
    <row r="58" spans="2:8" s="7" customFormat="1" x14ac:dyDescent="0.25">
      <c r="B58" s="3" t="s">
        <v>303</v>
      </c>
      <c r="C58" s="129" t="s">
        <v>414</v>
      </c>
      <c r="D58" s="128"/>
      <c r="E58" s="119"/>
      <c r="F58" s="119"/>
      <c r="G58" s="128"/>
      <c r="H58" s="119"/>
    </row>
    <row r="59" spans="2:8" s="7" customFormat="1" x14ac:dyDescent="0.25">
      <c r="B59" s="6" t="s">
        <v>5</v>
      </c>
      <c r="C59" s="9">
        <f>+E2</f>
        <v>0.25</v>
      </c>
      <c r="D59" s="128"/>
      <c r="E59" s="119"/>
      <c r="F59" s="119"/>
      <c r="G59" s="128"/>
      <c r="H59" s="119"/>
    </row>
    <row r="60" spans="2:8" s="7" customFormat="1" x14ac:dyDescent="0.25">
      <c r="B60" s="6" t="s">
        <v>5</v>
      </c>
      <c r="C60" s="9">
        <f t="shared" ref="C60:C91" si="0">+E3</f>
        <v>1</v>
      </c>
      <c r="D60" s="128"/>
      <c r="E60" s="119"/>
      <c r="F60" s="119"/>
      <c r="G60" s="128"/>
      <c r="H60" s="119"/>
    </row>
    <row r="61" spans="2:8" s="7" customFormat="1" x14ac:dyDescent="0.25">
      <c r="B61" s="6" t="s">
        <v>13</v>
      </c>
      <c r="C61" s="9">
        <f t="shared" si="0"/>
        <v>0.33333333333333331</v>
      </c>
      <c r="D61" s="6"/>
      <c r="E61" s="119"/>
      <c r="F61" s="119"/>
      <c r="G61" s="128"/>
      <c r="H61" s="119"/>
    </row>
    <row r="62" spans="2:8" s="7" customFormat="1" x14ac:dyDescent="0.25">
      <c r="B62" s="6" t="s">
        <v>5</v>
      </c>
      <c r="C62" s="9">
        <f t="shared" si="0"/>
        <v>0.5</v>
      </c>
      <c r="D62" s="128"/>
      <c r="E62" s="119"/>
      <c r="F62" s="119"/>
      <c r="G62" s="128"/>
      <c r="H62" s="119"/>
    </row>
    <row r="63" spans="2:8" s="7" customFormat="1" x14ac:dyDescent="0.25">
      <c r="B63" s="6" t="s">
        <v>5</v>
      </c>
      <c r="C63" s="9">
        <f t="shared" si="0"/>
        <v>0.2</v>
      </c>
      <c r="D63" s="128"/>
      <c r="E63" s="119"/>
      <c r="F63" s="119"/>
      <c r="G63" s="128"/>
      <c r="H63" s="119"/>
    </row>
    <row r="64" spans="2:8" s="7" customFormat="1" x14ac:dyDescent="0.25">
      <c r="B64" s="6" t="s">
        <v>5</v>
      </c>
      <c r="C64" s="9">
        <f t="shared" si="0"/>
        <v>0.2857142857142857</v>
      </c>
      <c r="D64" s="128"/>
      <c r="E64" s="119"/>
      <c r="F64" s="119"/>
      <c r="G64" s="128"/>
      <c r="H64" s="119"/>
    </row>
    <row r="65" spans="2:8" s="7" customFormat="1" x14ac:dyDescent="0.25">
      <c r="B65" s="6" t="s">
        <v>13</v>
      </c>
      <c r="C65" s="9">
        <f t="shared" si="0"/>
        <v>0.16666666666666666</v>
      </c>
      <c r="D65" s="128"/>
      <c r="E65" s="119"/>
      <c r="F65" s="119"/>
      <c r="G65" s="128"/>
      <c r="H65" s="119"/>
    </row>
    <row r="66" spans="2:8" s="7" customFormat="1" x14ac:dyDescent="0.25">
      <c r="B66" s="6" t="s">
        <v>5</v>
      </c>
      <c r="C66" s="9">
        <f t="shared" si="0"/>
        <v>0.2</v>
      </c>
      <c r="D66" s="128"/>
      <c r="E66" s="119"/>
      <c r="F66" s="119"/>
      <c r="G66" s="128"/>
      <c r="H66" s="119"/>
    </row>
    <row r="67" spans="2:8" s="7" customFormat="1" x14ac:dyDescent="0.25">
      <c r="B67" s="6" t="s">
        <v>13</v>
      </c>
      <c r="C67" s="9">
        <f t="shared" si="0"/>
        <v>0.25</v>
      </c>
      <c r="D67" s="128"/>
      <c r="E67" s="119"/>
      <c r="F67" s="119"/>
      <c r="G67" s="128"/>
      <c r="H67" s="119"/>
    </row>
    <row r="68" spans="2:8" s="7" customFormat="1" x14ac:dyDescent="0.25">
      <c r="B68" s="6" t="s">
        <v>45</v>
      </c>
      <c r="C68" s="9">
        <f t="shared" si="0"/>
        <v>0.14285714285714285</v>
      </c>
      <c r="D68" s="6"/>
      <c r="E68" s="119"/>
      <c r="F68" s="119"/>
      <c r="G68" s="128"/>
      <c r="H68" s="119"/>
    </row>
    <row r="69" spans="2:8" s="7" customFormat="1" x14ac:dyDescent="0.25">
      <c r="B69" s="6" t="s">
        <v>13</v>
      </c>
      <c r="C69" s="9">
        <f t="shared" si="0"/>
        <v>0.25</v>
      </c>
      <c r="D69" s="128"/>
      <c r="E69" s="119"/>
      <c r="F69" s="119"/>
      <c r="G69" s="128"/>
      <c r="H69" s="119"/>
    </row>
    <row r="70" spans="2:8" s="7" customFormat="1" x14ac:dyDescent="0.25">
      <c r="B70" s="6" t="s">
        <v>45</v>
      </c>
      <c r="C70" s="9">
        <f t="shared" si="0"/>
        <v>0.33333333333333331</v>
      </c>
      <c r="D70" s="128"/>
      <c r="E70" s="119"/>
      <c r="F70" s="119"/>
      <c r="G70" s="128"/>
      <c r="H70" s="119"/>
    </row>
    <row r="71" spans="2:8" s="7" customFormat="1" x14ac:dyDescent="0.25">
      <c r="B71" s="6" t="s">
        <v>45</v>
      </c>
      <c r="C71" s="9">
        <f t="shared" si="0"/>
        <v>0.16666666666666666</v>
      </c>
      <c r="D71" s="128"/>
      <c r="E71" s="119"/>
      <c r="F71" s="119"/>
      <c r="G71" s="128"/>
      <c r="H71" s="119"/>
    </row>
    <row r="72" spans="2:8" s="7" customFormat="1" x14ac:dyDescent="0.25">
      <c r="B72" s="6" t="s">
        <v>45</v>
      </c>
      <c r="C72" s="9">
        <f t="shared" si="0"/>
        <v>0.33333333333333331</v>
      </c>
      <c r="D72" s="128"/>
      <c r="E72" s="119"/>
      <c r="F72" s="119"/>
      <c r="G72" s="128"/>
      <c r="H72" s="119"/>
    </row>
    <row r="73" spans="2:8" s="7" customFormat="1" x14ac:dyDescent="0.25">
      <c r="B73" s="6" t="s">
        <v>13</v>
      </c>
      <c r="C73" s="9">
        <f t="shared" si="0"/>
        <v>0.25</v>
      </c>
      <c r="D73" s="128"/>
      <c r="E73" s="119"/>
      <c r="F73" s="119"/>
      <c r="G73" s="128"/>
      <c r="H73" s="119"/>
    </row>
    <row r="74" spans="2:8" s="7" customFormat="1" x14ac:dyDescent="0.25">
      <c r="B74" s="6" t="s">
        <v>45</v>
      </c>
      <c r="C74" s="9">
        <f t="shared" si="0"/>
        <v>0.2</v>
      </c>
      <c r="D74" s="128"/>
      <c r="E74" s="119"/>
      <c r="F74" s="119"/>
      <c r="G74" s="128"/>
      <c r="H74" s="119"/>
    </row>
    <row r="75" spans="2:8" s="7" customFormat="1" x14ac:dyDescent="0.25">
      <c r="B75" s="6" t="s">
        <v>13</v>
      </c>
      <c r="C75" s="9">
        <f t="shared" si="0"/>
        <v>0.16666666666666666</v>
      </c>
      <c r="D75" s="128"/>
      <c r="E75" s="119"/>
      <c r="F75" s="119"/>
      <c r="G75" s="128"/>
      <c r="H75" s="119"/>
    </row>
    <row r="76" spans="2:8" s="7" customFormat="1" x14ac:dyDescent="0.25">
      <c r="B76" s="6" t="s">
        <v>13</v>
      </c>
      <c r="C76" s="9">
        <f t="shared" si="0"/>
        <v>0.25</v>
      </c>
      <c r="D76" s="128"/>
      <c r="E76" s="119"/>
      <c r="F76" s="119"/>
      <c r="G76" s="128"/>
      <c r="H76" s="119"/>
    </row>
    <row r="77" spans="2:8" s="7" customFormat="1" x14ac:dyDescent="0.25">
      <c r="B77" s="6" t="s">
        <v>45</v>
      </c>
      <c r="C77" s="9">
        <f t="shared" si="0"/>
        <v>0.14285714285714285</v>
      </c>
      <c r="D77" s="128"/>
      <c r="E77" s="119"/>
      <c r="F77" s="119"/>
      <c r="G77" s="128"/>
      <c r="H77" s="119"/>
    </row>
    <row r="78" spans="2:8" s="7" customFormat="1" x14ac:dyDescent="0.25">
      <c r="B78" s="6" t="s">
        <v>45</v>
      </c>
      <c r="C78" s="9">
        <f t="shared" si="0"/>
        <v>0.2</v>
      </c>
      <c r="D78" s="128"/>
      <c r="E78" s="119"/>
      <c r="F78" s="119"/>
      <c r="G78" s="128"/>
      <c r="H78" s="119"/>
    </row>
    <row r="79" spans="2:8" s="7" customFormat="1" x14ac:dyDescent="0.25">
      <c r="B79" s="6" t="s">
        <v>5</v>
      </c>
      <c r="C79" s="9">
        <f t="shared" si="0"/>
        <v>0.4</v>
      </c>
      <c r="D79" s="128"/>
      <c r="E79" s="119"/>
      <c r="F79" s="119"/>
      <c r="G79" s="128"/>
      <c r="H79" s="119"/>
    </row>
    <row r="80" spans="2:8" s="7" customFormat="1" x14ac:dyDescent="0.25">
      <c r="B80" s="6" t="s">
        <v>5</v>
      </c>
      <c r="C80" s="9">
        <f t="shared" si="0"/>
        <v>0.2</v>
      </c>
      <c r="D80" s="128"/>
      <c r="E80" s="119"/>
      <c r="F80" s="119"/>
      <c r="G80" s="128"/>
      <c r="H80" s="119"/>
    </row>
    <row r="81" spans="2:8" s="7" customFormat="1" x14ac:dyDescent="0.25">
      <c r="B81" s="6" t="s">
        <v>5</v>
      </c>
      <c r="C81" s="9">
        <f t="shared" si="0"/>
        <v>0.25</v>
      </c>
      <c r="D81" s="128"/>
      <c r="E81" s="119"/>
      <c r="F81" s="119"/>
      <c r="G81" s="128"/>
      <c r="H81" s="119"/>
    </row>
    <row r="82" spans="2:8" s="7" customFormat="1" x14ac:dyDescent="0.25">
      <c r="B82" s="6" t="s">
        <v>13</v>
      </c>
      <c r="C82" s="9">
        <f t="shared" si="0"/>
        <v>0.75</v>
      </c>
      <c r="D82" s="128"/>
      <c r="E82" s="119"/>
      <c r="F82" s="119"/>
      <c r="G82" s="128"/>
      <c r="H82" s="119"/>
    </row>
    <row r="83" spans="2:8" s="7" customFormat="1" x14ac:dyDescent="0.25">
      <c r="B83" s="6" t="s">
        <v>13</v>
      </c>
      <c r="C83" s="9">
        <f t="shared" si="0"/>
        <v>1</v>
      </c>
      <c r="D83" s="128"/>
      <c r="E83" s="119"/>
      <c r="F83" s="119"/>
      <c r="G83" s="128"/>
      <c r="H83" s="119"/>
    </row>
    <row r="84" spans="2:8" s="7" customFormat="1" x14ac:dyDescent="0.25">
      <c r="B84" s="6" t="s">
        <v>5</v>
      </c>
      <c r="C84" s="9">
        <f t="shared" si="0"/>
        <v>0.4</v>
      </c>
      <c r="D84" s="128"/>
      <c r="E84" s="119"/>
      <c r="F84" s="119"/>
      <c r="G84" s="128"/>
      <c r="H84" s="119"/>
    </row>
    <row r="85" spans="2:8" s="7" customFormat="1" x14ac:dyDescent="0.25">
      <c r="B85" s="6" t="s">
        <v>13</v>
      </c>
      <c r="C85" s="9">
        <f t="shared" si="0"/>
        <v>0.16666666666666666</v>
      </c>
      <c r="D85" s="128"/>
      <c r="E85" s="119"/>
      <c r="F85" s="119"/>
      <c r="G85" s="128"/>
      <c r="H85" s="119"/>
    </row>
    <row r="86" spans="2:8" s="7" customFormat="1" x14ac:dyDescent="0.25">
      <c r="B86" s="6" t="s">
        <v>13</v>
      </c>
      <c r="C86" s="9">
        <f t="shared" si="0"/>
        <v>0.2</v>
      </c>
      <c r="D86" s="128"/>
      <c r="E86" s="119"/>
      <c r="F86" s="119"/>
      <c r="G86" s="128"/>
      <c r="H86" s="119"/>
    </row>
    <row r="87" spans="2:8" s="7" customFormat="1" x14ac:dyDescent="0.25">
      <c r="B87" s="6" t="s">
        <v>45</v>
      </c>
      <c r="C87" s="9">
        <f t="shared" si="0"/>
        <v>0.33333333333333331</v>
      </c>
      <c r="D87" s="128"/>
      <c r="E87" s="119"/>
      <c r="F87" s="119"/>
      <c r="G87" s="128"/>
      <c r="H87" s="119"/>
    </row>
    <row r="88" spans="2:8" s="7" customFormat="1" x14ac:dyDescent="0.25">
      <c r="B88" s="6" t="s">
        <v>13</v>
      </c>
      <c r="C88" s="9">
        <f t="shared" si="0"/>
        <v>0.4</v>
      </c>
      <c r="D88" s="128"/>
      <c r="E88" s="119"/>
      <c r="F88" s="119"/>
      <c r="G88" s="128"/>
      <c r="H88" s="119"/>
    </row>
    <row r="89" spans="2:8" s="7" customFormat="1" x14ac:dyDescent="0.25">
      <c r="B89" s="6" t="s">
        <v>45</v>
      </c>
      <c r="C89" s="9">
        <f t="shared" si="0"/>
        <v>0.2</v>
      </c>
      <c r="D89" s="128"/>
      <c r="E89" s="119"/>
      <c r="F89" s="119"/>
      <c r="G89" s="128"/>
      <c r="H89" s="119"/>
    </row>
    <row r="90" spans="2:8" s="7" customFormat="1" x14ac:dyDescent="0.25">
      <c r="B90" s="6" t="s">
        <v>45</v>
      </c>
      <c r="C90" s="9">
        <f t="shared" si="0"/>
        <v>0.25</v>
      </c>
      <c r="D90" s="128"/>
      <c r="E90" s="119"/>
      <c r="F90" s="119"/>
      <c r="G90" s="128"/>
      <c r="H90" s="119"/>
    </row>
    <row r="91" spans="2:8" s="7" customFormat="1" x14ac:dyDescent="0.25">
      <c r="B91" s="6" t="s">
        <v>13</v>
      </c>
      <c r="C91" s="9">
        <f t="shared" si="0"/>
        <v>0</v>
      </c>
      <c r="D91" s="128"/>
      <c r="E91" s="119"/>
      <c r="F91" s="119"/>
      <c r="G91" s="128"/>
      <c r="H91" s="119"/>
    </row>
    <row r="92" spans="2:8" s="7" customFormat="1" x14ac:dyDescent="0.25">
      <c r="B92" s="6"/>
      <c r="C92" s="6"/>
      <c r="D92" s="128"/>
      <c r="E92" s="119"/>
      <c r="F92" s="119"/>
      <c r="G92" s="128"/>
      <c r="H92" s="119"/>
    </row>
    <row r="93" spans="2:8" s="7" customFormat="1" x14ac:dyDescent="0.25">
      <c r="B93" s="6"/>
      <c r="C93" s="6"/>
      <c r="D93" s="128"/>
      <c r="E93" s="119"/>
      <c r="F93" s="119"/>
      <c r="G93" s="128"/>
      <c r="H93" s="119"/>
    </row>
    <row r="94" spans="2:8" s="7" customFormat="1" x14ac:dyDescent="0.25">
      <c r="B94" s="6"/>
      <c r="C94" s="6"/>
      <c r="D94" s="128"/>
      <c r="E94" s="119"/>
      <c r="F94" s="119"/>
      <c r="G94" s="128"/>
      <c r="H94" s="119"/>
    </row>
    <row r="95" spans="2:8" s="7" customFormat="1" x14ac:dyDescent="0.25">
      <c r="B95" s="6"/>
      <c r="C95" s="6"/>
      <c r="D95" s="128"/>
      <c r="E95" s="119"/>
      <c r="F95" s="119"/>
      <c r="G95" s="128"/>
      <c r="H95" s="119"/>
    </row>
    <row r="96" spans="2:8" s="7" customFormat="1" x14ac:dyDescent="0.25">
      <c r="B96" s="6"/>
      <c r="C96" s="6"/>
      <c r="D96" s="128"/>
      <c r="E96" s="119"/>
      <c r="F96" s="119"/>
      <c r="G96" s="128"/>
      <c r="H96" s="119"/>
    </row>
    <row r="97" spans="2:8" s="7" customFormat="1" x14ac:dyDescent="0.25">
      <c r="B97" s="6"/>
      <c r="C97" s="6"/>
      <c r="D97" s="128"/>
      <c r="E97" s="119"/>
      <c r="F97" s="119"/>
      <c r="G97" s="128"/>
      <c r="H97" s="119"/>
    </row>
    <row r="98" spans="2:8" s="7" customFormat="1" x14ac:dyDescent="0.25">
      <c r="B98" s="6"/>
      <c r="C98" s="6"/>
      <c r="D98" s="128"/>
      <c r="E98" s="119"/>
      <c r="F98" s="119"/>
      <c r="G98" s="128"/>
      <c r="H98" s="119"/>
    </row>
    <row r="99" spans="2:8" s="7" customFormat="1" x14ac:dyDescent="0.25">
      <c r="B99" s="6"/>
      <c r="C99" s="6"/>
      <c r="D99" s="128"/>
      <c r="E99" s="119"/>
      <c r="F99" s="119"/>
      <c r="G99" s="128"/>
      <c r="H99" s="119"/>
    </row>
    <row r="100" spans="2:8" s="7" customFormat="1" x14ac:dyDescent="0.25">
      <c r="B100" s="6"/>
      <c r="C100" s="6"/>
      <c r="D100" s="128"/>
      <c r="E100" s="119"/>
      <c r="F100" s="119"/>
      <c r="G100" s="128"/>
      <c r="H100" s="119"/>
    </row>
    <row r="101" spans="2:8" s="7" customFormat="1" x14ac:dyDescent="0.25">
      <c r="B101" s="6"/>
      <c r="C101" s="6"/>
      <c r="D101" s="128"/>
      <c r="E101" s="119"/>
      <c r="F101" s="119"/>
      <c r="G101" s="128"/>
      <c r="H101" s="119"/>
    </row>
    <row r="102" spans="2:8" s="7" customFormat="1" x14ac:dyDescent="0.25">
      <c r="B102" s="6"/>
      <c r="C102" s="6"/>
      <c r="D102" s="128"/>
      <c r="E102" s="119"/>
      <c r="F102" s="119"/>
      <c r="G102" s="128"/>
      <c r="H102" s="119"/>
    </row>
    <row r="103" spans="2:8" s="7" customFormat="1" x14ac:dyDescent="0.25">
      <c r="B103" s="6"/>
      <c r="C103" s="6"/>
      <c r="D103" s="128"/>
      <c r="E103" s="119"/>
      <c r="F103" s="119"/>
      <c r="G103" s="128"/>
      <c r="H103" s="119"/>
    </row>
    <row r="104" spans="2:8" s="7" customFormat="1" x14ac:dyDescent="0.25">
      <c r="B104" s="6"/>
      <c r="C104" s="6"/>
      <c r="D104" s="6"/>
      <c r="G104" s="6"/>
    </row>
    <row r="105" spans="2:8" s="7" customFormat="1" x14ac:dyDescent="0.25">
      <c r="B105" s="6"/>
      <c r="C105" s="6"/>
      <c r="D105" s="6"/>
      <c r="G105" s="6"/>
    </row>
    <row r="106" spans="2:8" s="7" customFormat="1" x14ac:dyDescent="0.25">
      <c r="B106" s="6"/>
      <c r="C106" s="6"/>
      <c r="D106" s="6"/>
      <c r="G106" s="6"/>
    </row>
    <row r="107" spans="2:8" s="7" customFormat="1" x14ac:dyDescent="0.25">
      <c r="G107" s="6"/>
    </row>
    <row r="108" spans="2:8" s="7" customFormat="1" x14ac:dyDescent="0.25">
      <c r="G108" s="6"/>
    </row>
    <row r="109" spans="2:8" s="7" customFormat="1" x14ac:dyDescent="0.25">
      <c r="G109" s="6"/>
    </row>
    <row r="110" spans="2:8" s="7" customFormat="1" x14ac:dyDescent="0.25">
      <c r="G110" s="6"/>
    </row>
    <row r="111" spans="2:8" s="7" customFormat="1" x14ac:dyDescent="0.25">
      <c r="G111" s="6"/>
    </row>
    <row r="112" spans="2:8" s="7" customFormat="1" x14ac:dyDescent="0.25">
      <c r="G112" s="6"/>
    </row>
    <row r="113" spans="7:7" s="7" customFormat="1" x14ac:dyDescent="0.25">
      <c r="G113" s="6"/>
    </row>
    <row r="114" spans="7:7" s="7" customFormat="1" x14ac:dyDescent="0.25">
      <c r="G114" s="6"/>
    </row>
    <row r="115" spans="7:7" s="7" customFormat="1" x14ac:dyDescent="0.25">
      <c r="G115" s="6"/>
    </row>
    <row r="116" spans="7:7" s="7" customFormat="1" x14ac:dyDescent="0.25">
      <c r="G116" s="6"/>
    </row>
    <row r="117" spans="7:7" s="7" customFormat="1" x14ac:dyDescent="0.25">
      <c r="G117" s="6"/>
    </row>
    <row r="118" spans="7:7" s="7" customFormat="1" x14ac:dyDescent="0.25">
      <c r="G118" s="6"/>
    </row>
    <row r="119" spans="7:7" s="7" customFormat="1" x14ac:dyDescent="0.25">
      <c r="G119" s="6"/>
    </row>
    <row r="120" spans="7:7" s="7" customFormat="1" x14ac:dyDescent="0.25">
      <c r="G120" s="6"/>
    </row>
    <row r="121" spans="7:7" s="7" customFormat="1" x14ac:dyDescent="0.25">
      <c r="G121" s="6"/>
    </row>
    <row r="122" spans="7:7" s="7" customFormat="1" x14ac:dyDescent="0.25">
      <c r="G122" s="6"/>
    </row>
    <row r="123" spans="7:7" s="7" customFormat="1" x14ac:dyDescent="0.25">
      <c r="G123" s="6"/>
    </row>
    <row r="124" spans="7:7" s="7" customFormat="1" x14ac:dyDescent="0.25">
      <c r="G124" s="6"/>
    </row>
    <row r="125" spans="7:7" s="7" customFormat="1" x14ac:dyDescent="0.25">
      <c r="G125" s="6"/>
    </row>
    <row r="126" spans="7:7" s="7" customFormat="1" x14ac:dyDescent="0.25">
      <c r="G126" s="6"/>
    </row>
    <row r="127" spans="7:7" s="7" customFormat="1" x14ac:dyDescent="0.25">
      <c r="G127" s="6"/>
    </row>
    <row r="128" spans="7:7" s="7" customFormat="1" x14ac:dyDescent="0.25">
      <c r="G128" s="6"/>
    </row>
    <row r="129" spans="7:7" s="7" customFormat="1" x14ac:dyDescent="0.25">
      <c r="G129" s="6"/>
    </row>
    <row r="130" spans="7:7" s="7" customFormat="1" x14ac:dyDescent="0.25">
      <c r="G130" s="6"/>
    </row>
    <row r="131" spans="7:7" s="7" customFormat="1" x14ac:dyDescent="0.25">
      <c r="G131" s="6"/>
    </row>
  </sheetData>
  <autoFilter ref="D1:D33" xr:uid="{00000000-0009-0000-0000-00000100000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25"/>
  <sheetViews>
    <sheetView zoomScaleNormal="100" workbookViewId="0">
      <selection activeCell="I28" sqref="I28"/>
    </sheetView>
  </sheetViews>
  <sheetFormatPr defaultColWidth="11.25" defaultRowHeight="15.75" x14ac:dyDescent="0.25"/>
  <cols>
    <col min="1" max="1" width="5.75" style="5" customWidth="1"/>
    <col min="2" max="16384" width="11.25" style="5"/>
  </cols>
  <sheetData>
    <row r="25" spans="1:1" x14ac:dyDescent="0.25">
      <c r="A25" s="6"/>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2:AX59"/>
  <sheetViews>
    <sheetView workbookViewId="0">
      <selection activeCell="C15" sqref="C15"/>
    </sheetView>
  </sheetViews>
  <sheetFormatPr defaultColWidth="11" defaultRowHeight="15.75" x14ac:dyDescent="0.25"/>
  <cols>
    <col min="1" max="1" width="1.875" bestFit="1" customWidth="1"/>
    <col min="2" max="2" width="29" customWidth="1"/>
    <col min="3" max="3" width="55.875" customWidth="1"/>
    <col min="4" max="4" width="11" customWidth="1"/>
    <col min="5" max="5" width="6.625" style="2" customWidth="1"/>
    <col min="6" max="6" width="2.625" customWidth="1"/>
    <col min="7" max="7" width="3.5" style="7" customWidth="1"/>
    <col min="8" max="8" width="2.75" customWidth="1"/>
    <col min="12" max="12" width="6.375" bestFit="1" customWidth="1"/>
    <col min="13" max="13" width="2.75" customWidth="1"/>
    <col min="14" max="14" width="6.5" style="7" customWidth="1"/>
    <col min="15" max="15" width="6.875" style="123" bestFit="1" customWidth="1"/>
    <col min="16" max="16" width="1.625" style="7" customWidth="1"/>
    <col min="17" max="17" width="6.875" style="7" bestFit="1" customWidth="1"/>
    <col min="18" max="18" width="6.25" style="7" bestFit="1" customWidth="1"/>
    <col min="19" max="19" width="2.5" style="7" customWidth="1"/>
    <col min="20" max="20" width="4.75" style="7" customWidth="1"/>
    <col min="21" max="21" width="5.75" style="7" bestFit="1" customWidth="1"/>
    <col min="22" max="22" width="2.75" customWidth="1"/>
    <col min="23" max="23" width="4.875" customWidth="1"/>
    <col min="24" max="24" width="6.875" bestFit="1" customWidth="1"/>
    <col min="25" max="25" width="1.875" customWidth="1"/>
    <col min="26" max="26" width="5.75" bestFit="1" customWidth="1"/>
    <col min="27" max="27" width="6.875" bestFit="1" customWidth="1"/>
    <col min="28" max="28" width="2" customWidth="1"/>
    <col min="29" max="29" width="4.75" customWidth="1"/>
    <col min="30" max="30" width="6.875" bestFit="1" customWidth="1"/>
    <col min="31" max="31" width="2.625" customWidth="1"/>
    <col min="32" max="32" width="6.875" bestFit="1" customWidth="1"/>
    <col min="33" max="33" width="4.75" customWidth="1"/>
  </cols>
  <sheetData>
    <row r="2" spans="1:21" ht="30" customHeight="1" x14ac:dyDescent="0.25">
      <c r="B2" s="131" t="s">
        <v>320</v>
      </c>
      <c r="C2" s="131" t="s">
        <v>158</v>
      </c>
      <c r="D2" s="131" t="s">
        <v>322</v>
      </c>
      <c r="E2" s="131" t="s">
        <v>340</v>
      </c>
      <c r="U2" s="123">
        <v>0.5</v>
      </c>
    </row>
    <row r="3" spans="1:21" ht="30" customHeight="1" x14ac:dyDescent="0.25">
      <c r="A3">
        <v>1</v>
      </c>
      <c r="B3" s="175" t="s">
        <v>284</v>
      </c>
      <c r="C3" s="22" t="s">
        <v>291</v>
      </c>
      <c r="D3" s="21">
        <f>+Procesos!E6</f>
        <v>0.2</v>
      </c>
      <c r="E3" s="178">
        <f>+(D3+D4+D5)/3</f>
        <v>0.24523809523809526</v>
      </c>
      <c r="F3" s="2"/>
      <c r="G3" s="24">
        <f>+E3</f>
        <v>0.24523809523809526</v>
      </c>
      <c r="O3" s="123">
        <v>0.1</v>
      </c>
      <c r="R3" s="8">
        <f>+O3+$U$2/2</f>
        <v>0.35</v>
      </c>
    </row>
    <row r="4" spans="1:21" ht="30" customHeight="1" x14ac:dyDescent="0.25">
      <c r="B4" s="176"/>
      <c r="C4" s="22" t="s">
        <v>292</v>
      </c>
      <c r="D4" s="21">
        <f>+Procesos!E7</f>
        <v>0.2857142857142857</v>
      </c>
      <c r="E4" s="179"/>
      <c r="F4" s="2"/>
      <c r="G4" s="24">
        <f t="shared" ref="G4:G21" si="0">+E4</f>
        <v>0</v>
      </c>
    </row>
    <row r="5" spans="1:21" ht="30" customHeight="1" x14ac:dyDescent="0.25">
      <c r="B5" s="177"/>
      <c r="C5" s="22" t="s">
        <v>293</v>
      </c>
      <c r="D5" s="21">
        <f>+Procesos!E19</f>
        <v>0.25</v>
      </c>
      <c r="E5" s="179"/>
      <c r="F5" s="2"/>
      <c r="G5" s="24">
        <f t="shared" si="0"/>
        <v>0</v>
      </c>
    </row>
    <row r="6" spans="1:21" ht="30" customHeight="1" x14ac:dyDescent="0.25">
      <c r="A6">
        <v>2</v>
      </c>
      <c r="B6" s="175" t="s">
        <v>286</v>
      </c>
      <c r="C6" s="22" t="s">
        <v>294</v>
      </c>
      <c r="D6" s="21">
        <f>+Procesos!E27</f>
        <v>0.4</v>
      </c>
      <c r="E6" s="178">
        <f>+(D6+D7+D8)/3</f>
        <v>0.3</v>
      </c>
      <c r="F6" s="2"/>
      <c r="G6" s="24">
        <f t="shared" si="0"/>
        <v>0.3</v>
      </c>
      <c r="O6" s="123">
        <v>-0.28000000000000003</v>
      </c>
      <c r="R6" s="8">
        <f>+O6+$U$2</f>
        <v>0.21999999999999997</v>
      </c>
    </row>
    <row r="7" spans="1:21" ht="30" customHeight="1" x14ac:dyDescent="0.25">
      <c r="B7" s="176"/>
      <c r="C7" s="22" t="s">
        <v>295</v>
      </c>
      <c r="D7" s="21">
        <f>+Procesos!E10</f>
        <v>0.25</v>
      </c>
      <c r="E7" s="179"/>
      <c r="F7" s="2"/>
      <c r="G7" s="24">
        <f t="shared" si="0"/>
        <v>0</v>
      </c>
    </row>
    <row r="8" spans="1:21" ht="30" customHeight="1" x14ac:dyDescent="0.25">
      <c r="B8" s="177"/>
      <c r="C8" s="22" t="s">
        <v>296</v>
      </c>
      <c r="D8" s="21">
        <f>Procesos!E19</f>
        <v>0.25</v>
      </c>
      <c r="E8" s="179"/>
      <c r="F8" s="2"/>
      <c r="G8" s="24">
        <f t="shared" si="0"/>
        <v>0</v>
      </c>
    </row>
    <row r="9" spans="1:21" ht="30" customHeight="1" x14ac:dyDescent="0.25">
      <c r="A9">
        <v>3</v>
      </c>
      <c r="B9" s="175" t="s">
        <v>287</v>
      </c>
      <c r="C9" s="22" t="s">
        <v>88</v>
      </c>
      <c r="D9" s="21">
        <f>+Procesos!E20</f>
        <v>0.14285714285714285</v>
      </c>
      <c r="E9" s="178">
        <f>+(D9+D10+D11+D12)/4</f>
        <v>0.21071428571428572</v>
      </c>
      <c r="F9" s="2"/>
      <c r="G9" s="24">
        <f t="shared" si="0"/>
        <v>0.21071428571428572</v>
      </c>
    </row>
    <row r="10" spans="1:21" ht="30" customHeight="1" x14ac:dyDescent="0.25">
      <c r="B10" s="176"/>
      <c r="C10" s="22" t="s">
        <v>59</v>
      </c>
      <c r="D10" s="21">
        <f>+Procesos!E12</f>
        <v>0.25</v>
      </c>
      <c r="E10" s="179"/>
      <c r="F10" s="2"/>
      <c r="G10" s="24">
        <f t="shared" si="0"/>
        <v>0</v>
      </c>
      <c r="O10" s="123">
        <v>-0.27</v>
      </c>
      <c r="R10" s="8">
        <f>+O10+$U$2</f>
        <v>0.22999999999999998</v>
      </c>
    </row>
    <row r="11" spans="1:21" ht="30" customHeight="1" x14ac:dyDescent="0.25">
      <c r="B11" s="176"/>
      <c r="C11" s="22" t="s">
        <v>297</v>
      </c>
      <c r="D11" s="21">
        <f>+Procesos!E21</f>
        <v>0.2</v>
      </c>
      <c r="E11" s="179"/>
      <c r="F11" s="2"/>
      <c r="G11" s="24">
        <f t="shared" si="0"/>
        <v>0</v>
      </c>
    </row>
    <row r="12" spans="1:21" ht="30" customHeight="1" x14ac:dyDescent="0.25">
      <c r="B12" s="177"/>
      <c r="C12" s="22" t="s">
        <v>298</v>
      </c>
      <c r="D12" s="21">
        <f>+Procesos!E24</f>
        <v>0.25</v>
      </c>
      <c r="E12" s="179"/>
      <c r="F12" s="2"/>
      <c r="G12" s="24">
        <f t="shared" si="0"/>
        <v>0</v>
      </c>
    </row>
    <row r="13" spans="1:21" ht="30" customHeight="1" x14ac:dyDescent="0.25">
      <c r="A13">
        <v>4</v>
      </c>
      <c r="B13" s="175" t="s">
        <v>288</v>
      </c>
      <c r="C13" s="22" t="s">
        <v>299</v>
      </c>
      <c r="D13" s="1">
        <f>Procesos!E4</f>
        <v>0.33333333333333331</v>
      </c>
      <c r="E13" s="178">
        <f>+(D13+D14+D15)/3</f>
        <v>0.26111111111111107</v>
      </c>
      <c r="G13" s="8">
        <f t="shared" si="0"/>
        <v>0.26111111111111107</v>
      </c>
      <c r="O13" s="123">
        <v>-0.34</v>
      </c>
      <c r="R13" s="8">
        <f>+O13+$U$2</f>
        <v>0.15999999999999998</v>
      </c>
    </row>
    <row r="14" spans="1:21" ht="30" customHeight="1" x14ac:dyDescent="0.25">
      <c r="B14" s="176"/>
      <c r="C14" s="22" t="s">
        <v>298</v>
      </c>
      <c r="D14" s="1">
        <f>Procesos!E24</f>
        <v>0.25</v>
      </c>
      <c r="E14" s="179"/>
      <c r="G14" s="8">
        <f t="shared" si="0"/>
        <v>0</v>
      </c>
    </row>
    <row r="15" spans="1:21" ht="30" customHeight="1" x14ac:dyDescent="0.25">
      <c r="B15" s="177"/>
      <c r="C15" s="132" t="s">
        <v>521</v>
      </c>
      <c r="D15" s="1">
        <f>Procesos!E29</f>
        <v>0.2</v>
      </c>
      <c r="E15" s="179"/>
      <c r="G15" s="8">
        <f t="shared" si="0"/>
        <v>0</v>
      </c>
    </row>
    <row r="16" spans="1:21" ht="30" customHeight="1" x14ac:dyDescent="0.25">
      <c r="A16">
        <v>5</v>
      </c>
      <c r="B16" s="175" t="s">
        <v>289</v>
      </c>
      <c r="C16" s="22" t="s">
        <v>291</v>
      </c>
      <c r="D16" s="1">
        <f>Procesos!E6</f>
        <v>0.2</v>
      </c>
      <c r="E16" s="178">
        <f>+(D16+D17+D18+D19+D20+D21)/6</f>
        <v>0.34206349206349201</v>
      </c>
      <c r="G16" s="8">
        <f t="shared" si="0"/>
        <v>0.34206349206349201</v>
      </c>
    </row>
    <row r="17" spans="2:33" ht="30" customHeight="1" x14ac:dyDescent="0.25">
      <c r="B17" s="176"/>
      <c r="C17" s="23" t="s">
        <v>24</v>
      </c>
      <c r="D17" s="1">
        <f>Procesos!E7</f>
        <v>0.2857142857142857</v>
      </c>
      <c r="E17" s="179"/>
      <c r="G17" s="8">
        <f t="shared" si="0"/>
        <v>0</v>
      </c>
      <c r="O17" s="123">
        <v>-7.0000000000000007E-2</v>
      </c>
      <c r="R17" s="8">
        <f>+O17+$U$2</f>
        <v>0.43</v>
      </c>
    </row>
    <row r="18" spans="2:33" ht="30" customHeight="1" x14ac:dyDescent="0.25">
      <c r="B18" s="176"/>
      <c r="C18" s="22" t="s">
        <v>301</v>
      </c>
      <c r="D18" s="1">
        <f>Procesos!E8</f>
        <v>0.16666666666666666</v>
      </c>
      <c r="E18" s="179"/>
      <c r="G18" s="8">
        <f t="shared" si="0"/>
        <v>0</v>
      </c>
    </row>
    <row r="19" spans="2:33" ht="30" customHeight="1" x14ac:dyDescent="0.25">
      <c r="B19" s="176"/>
      <c r="C19" s="22" t="s">
        <v>300</v>
      </c>
      <c r="D19" s="1">
        <f>Procesos!E9</f>
        <v>0.2</v>
      </c>
      <c r="E19" s="179"/>
      <c r="G19" s="8">
        <f t="shared" si="0"/>
        <v>0</v>
      </c>
    </row>
    <row r="20" spans="2:33" ht="30" customHeight="1" x14ac:dyDescent="0.25">
      <c r="B20" s="176"/>
      <c r="C20" s="22" t="s">
        <v>321</v>
      </c>
      <c r="D20" s="1">
        <f>Procesos!E17</f>
        <v>0.2</v>
      </c>
      <c r="E20" s="179"/>
      <c r="G20" s="8">
        <f t="shared" si="0"/>
        <v>0</v>
      </c>
    </row>
    <row r="21" spans="2:33" ht="30" customHeight="1" x14ac:dyDescent="0.25">
      <c r="B21" s="177"/>
      <c r="C21" s="22" t="s">
        <v>302</v>
      </c>
      <c r="D21" s="1">
        <f>Procesos!E26</f>
        <v>1</v>
      </c>
      <c r="E21" s="179"/>
      <c r="G21" s="8">
        <f t="shared" si="0"/>
        <v>0</v>
      </c>
    </row>
    <row r="23" spans="2:33" s="7" customFormat="1" x14ac:dyDescent="0.25">
      <c r="E23" s="10"/>
      <c r="O23" s="123"/>
    </row>
    <row r="24" spans="2:33" s="7" customFormat="1" x14ac:dyDescent="0.25">
      <c r="E24" s="10"/>
      <c r="O24" s="123"/>
    </row>
    <row r="25" spans="2:33" s="7" customFormat="1" x14ac:dyDescent="0.25">
      <c r="E25" s="10"/>
      <c r="O25" s="123"/>
    </row>
    <row r="26" spans="2:33" s="7" customFormat="1" ht="16.5" thickBot="1" x14ac:dyDescent="0.3">
      <c r="E26" s="10"/>
      <c r="L26" s="11" t="s">
        <v>177</v>
      </c>
      <c r="M26" s="12"/>
      <c r="N26" s="13"/>
      <c r="O26" s="124" t="s">
        <v>366</v>
      </c>
      <c r="P26" s="14"/>
      <c r="Q26" s="13"/>
      <c r="R26" s="11" t="s">
        <v>367</v>
      </c>
      <c r="T26" s="13"/>
      <c r="U26" s="11" t="s">
        <v>368</v>
      </c>
      <c r="W26" s="13"/>
      <c r="X26" s="11" t="s">
        <v>369</v>
      </c>
      <c r="Z26" s="13"/>
      <c r="AA26" s="11" t="s">
        <v>370</v>
      </c>
      <c r="AC26" s="13"/>
      <c r="AD26" s="11" t="s">
        <v>371</v>
      </c>
      <c r="AF26" s="13"/>
      <c r="AG26" s="11" t="s">
        <v>372</v>
      </c>
    </row>
    <row r="27" spans="2:33" s="7" customFormat="1" ht="16.5" thickTop="1" x14ac:dyDescent="0.25">
      <c r="E27" s="10"/>
      <c r="L27" s="15">
        <v>33</v>
      </c>
      <c r="M27" s="12"/>
      <c r="N27" s="16" t="s">
        <v>340</v>
      </c>
      <c r="O27" s="125">
        <f>+G3*100</f>
        <v>24.523809523809526</v>
      </c>
      <c r="P27" s="14"/>
      <c r="Q27" s="16" t="s">
        <v>340</v>
      </c>
      <c r="R27" s="17">
        <f>+E6*100</f>
        <v>30</v>
      </c>
      <c r="T27" s="16" t="s">
        <v>340</v>
      </c>
      <c r="U27" s="17">
        <f>+E9*100</f>
        <v>21.071428571428573</v>
      </c>
      <c r="W27" s="16" t="s">
        <v>340</v>
      </c>
      <c r="X27" s="17">
        <f>+E13*100</f>
        <v>26.111111111111107</v>
      </c>
      <c r="Z27" s="16" t="s">
        <v>340</v>
      </c>
      <c r="AA27" s="17" t="e">
        <f>+#REF!*100</f>
        <v>#REF!</v>
      </c>
      <c r="AC27" s="16" t="s">
        <v>340</v>
      </c>
      <c r="AD27" s="17" t="e">
        <f>+#REF!*100</f>
        <v>#REF!</v>
      </c>
      <c r="AF27" s="16" t="s">
        <v>340</v>
      </c>
      <c r="AG27" s="17">
        <f>+G16*100</f>
        <v>34.206349206349202</v>
      </c>
    </row>
    <row r="28" spans="2:33" s="7" customFormat="1" x14ac:dyDescent="0.25">
      <c r="E28" s="10"/>
      <c r="L28" s="18">
        <v>33</v>
      </c>
      <c r="M28" s="12"/>
      <c r="N28" s="19" t="s">
        <v>373</v>
      </c>
      <c r="O28" s="126">
        <v>1</v>
      </c>
      <c r="P28" s="14"/>
      <c r="Q28" s="19" t="s">
        <v>373</v>
      </c>
      <c r="R28" s="18">
        <v>1</v>
      </c>
      <c r="T28" s="19" t="s">
        <v>373</v>
      </c>
      <c r="U28" s="18">
        <v>1</v>
      </c>
      <c r="W28" s="19" t="s">
        <v>373</v>
      </c>
      <c r="X28" s="18">
        <v>1</v>
      </c>
      <c r="Z28" s="19" t="s">
        <v>373</v>
      </c>
      <c r="AA28" s="18">
        <v>1</v>
      </c>
      <c r="AC28" s="19" t="s">
        <v>373</v>
      </c>
      <c r="AD28" s="18">
        <v>1</v>
      </c>
      <c r="AF28" s="19" t="s">
        <v>373</v>
      </c>
      <c r="AG28" s="18">
        <v>1</v>
      </c>
    </row>
    <row r="29" spans="2:33" s="7" customFormat="1" x14ac:dyDescent="0.25">
      <c r="E29" s="10"/>
      <c r="L29" s="18">
        <v>33</v>
      </c>
      <c r="M29" s="12"/>
      <c r="N29" s="19" t="s">
        <v>374</v>
      </c>
      <c r="O29" s="126">
        <v>100</v>
      </c>
      <c r="P29" s="14"/>
      <c r="Q29" s="19" t="s">
        <v>374</v>
      </c>
      <c r="R29" s="18">
        <v>100</v>
      </c>
      <c r="T29" s="19" t="s">
        <v>374</v>
      </c>
      <c r="U29" s="18">
        <v>100</v>
      </c>
      <c r="W29" s="19" t="s">
        <v>374</v>
      </c>
      <c r="X29" s="18">
        <v>100</v>
      </c>
      <c r="Z29" s="19" t="s">
        <v>374</v>
      </c>
      <c r="AA29" s="18">
        <v>100</v>
      </c>
      <c r="AC29" s="19" t="s">
        <v>374</v>
      </c>
      <c r="AD29" s="18">
        <v>100</v>
      </c>
      <c r="AF29" s="19" t="s">
        <v>374</v>
      </c>
      <c r="AG29" s="18">
        <v>100</v>
      </c>
    </row>
    <row r="30" spans="2:33" s="7" customFormat="1" x14ac:dyDescent="0.25">
      <c r="E30" s="10"/>
      <c r="O30" s="123"/>
    </row>
    <row r="31" spans="2:33" s="7" customFormat="1" x14ac:dyDescent="0.25">
      <c r="E31" s="10"/>
      <c r="O31" s="123"/>
    </row>
    <row r="32" spans="2:33" s="7" customFormat="1" x14ac:dyDescent="0.25">
      <c r="E32" s="10"/>
      <c r="O32" s="123"/>
    </row>
    <row r="33" spans="5:50" s="7" customFormat="1" x14ac:dyDescent="0.25">
      <c r="E33" s="10"/>
      <c r="O33" s="123"/>
    </row>
    <row r="34" spans="5:50" s="7" customFormat="1" x14ac:dyDescent="0.25">
      <c r="E34" s="10"/>
      <c r="O34" s="123"/>
    </row>
    <row r="35" spans="5:50" s="7" customFormat="1" x14ac:dyDescent="0.25">
      <c r="E35" s="10"/>
      <c r="O35" s="123"/>
    </row>
    <row r="36" spans="5:50" s="7" customFormat="1" x14ac:dyDescent="0.25">
      <c r="E36" s="10"/>
      <c r="O36" s="123"/>
    </row>
    <row r="37" spans="5:50" s="7" customFormat="1" x14ac:dyDescent="0.25">
      <c r="E37" s="10"/>
      <c r="I37" s="11">
        <f>SUM(L27:L29)</f>
        <v>99</v>
      </c>
      <c r="J37" s="12"/>
      <c r="K37" s="12"/>
      <c r="L37" s="12"/>
      <c r="M37" s="14"/>
      <c r="N37" s="14"/>
      <c r="O37" s="123"/>
    </row>
    <row r="38" spans="5:50" s="7" customFormat="1" x14ac:dyDescent="0.25">
      <c r="E38" s="10"/>
      <c r="O38" s="123"/>
    </row>
    <row r="39" spans="5:50" s="7" customFormat="1" x14ac:dyDescent="0.25">
      <c r="E39" s="10"/>
      <c r="O39" s="123"/>
    </row>
    <row r="40" spans="5:50" s="7" customFormat="1" x14ac:dyDescent="0.25">
      <c r="E40" s="10"/>
      <c r="O40" s="123"/>
    </row>
    <row r="41" spans="5:50" s="7" customFormat="1" x14ac:dyDescent="0.25">
      <c r="E41" s="10"/>
      <c r="O41" s="123"/>
    </row>
    <row r="42" spans="5:50" s="7" customFormat="1" x14ac:dyDescent="0.25">
      <c r="E42" s="10"/>
      <c r="O42" s="123"/>
    </row>
    <row r="43" spans="5:50" s="7" customFormat="1" ht="16.5" thickBot="1" x14ac:dyDescent="0.3">
      <c r="E43" s="10"/>
      <c r="O43" s="123"/>
      <c r="AC43" s="11" t="s">
        <v>177</v>
      </c>
      <c r="AD43" s="12"/>
      <c r="AE43" s="13"/>
      <c r="AF43" s="11" t="s">
        <v>366</v>
      </c>
      <c r="AG43" s="14"/>
      <c r="AH43" s="13"/>
      <c r="AI43" s="11" t="s">
        <v>367</v>
      </c>
      <c r="AK43" s="13"/>
      <c r="AL43" s="11" t="s">
        <v>368</v>
      </c>
      <c r="AN43" s="13"/>
      <c r="AO43" s="11" t="s">
        <v>369</v>
      </c>
      <c r="AQ43" s="13"/>
      <c r="AR43" s="11" t="s">
        <v>370</v>
      </c>
      <c r="AT43" s="13"/>
      <c r="AU43" s="11" t="s">
        <v>371</v>
      </c>
      <c r="AW43" s="13"/>
      <c r="AX43" s="11" t="s">
        <v>372</v>
      </c>
    </row>
    <row r="44" spans="5:50" s="7" customFormat="1" ht="16.5" thickTop="1" x14ac:dyDescent="0.25">
      <c r="E44" s="10"/>
      <c r="O44" s="123"/>
      <c r="AC44" s="15">
        <v>33</v>
      </c>
      <c r="AD44" s="12"/>
      <c r="AE44" s="16" t="s">
        <v>340</v>
      </c>
      <c r="AF44" s="20">
        <f>+M2</f>
        <v>0</v>
      </c>
      <c r="AG44" s="14"/>
      <c r="AH44" s="16" t="s">
        <v>340</v>
      </c>
      <c r="AI44" s="17">
        <f>+P2</f>
        <v>0</v>
      </c>
      <c r="AK44" s="16" t="s">
        <v>340</v>
      </c>
      <c r="AL44" s="17">
        <f>+S2</f>
        <v>0</v>
      </c>
      <c r="AN44" s="16" t="s">
        <v>340</v>
      </c>
      <c r="AO44" s="17">
        <f>+V2</f>
        <v>0</v>
      </c>
      <c r="AQ44" s="16" t="s">
        <v>340</v>
      </c>
      <c r="AR44" s="17">
        <f>+Y2</f>
        <v>0</v>
      </c>
      <c r="AT44" s="16" t="s">
        <v>340</v>
      </c>
      <c r="AU44" s="17">
        <f>+AB2</f>
        <v>0</v>
      </c>
      <c r="AW44" s="16" t="s">
        <v>340</v>
      </c>
      <c r="AX44" s="17">
        <f>+AE2</f>
        <v>0</v>
      </c>
    </row>
    <row r="45" spans="5:50" s="7" customFormat="1" x14ac:dyDescent="0.25">
      <c r="E45" s="10"/>
      <c r="O45" s="123"/>
      <c r="AC45" s="18">
        <v>33</v>
      </c>
      <c r="AD45" s="12"/>
      <c r="AE45" s="19" t="s">
        <v>373</v>
      </c>
      <c r="AF45" s="18">
        <v>1</v>
      </c>
      <c r="AG45" s="14"/>
      <c r="AH45" s="19" t="s">
        <v>373</v>
      </c>
      <c r="AI45" s="18">
        <v>1</v>
      </c>
      <c r="AK45" s="19" t="s">
        <v>373</v>
      </c>
      <c r="AL45" s="18">
        <v>1</v>
      </c>
      <c r="AN45" s="19" t="s">
        <v>373</v>
      </c>
      <c r="AO45" s="18">
        <v>1</v>
      </c>
      <c r="AQ45" s="19" t="s">
        <v>373</v>
      </c>
      <c r="AR45" s="18">
        <v>1</v>
      </c>
      <c r="AT45" s="19" t="s">
        <v>373</v>
      </c>
      <c r="AU45" s="18">
        <v>1</v>
      </c>
      <c r="AW45" s="19" t="s">
        <v>373</v>
      </c>
      <c r="AX45" s="18">
        <v>1</v>
      </c>
    </row>
    <row r="46" spans="5:50" s="7" customFormat="1" x14ac:dyDescent="0.25">
      <c r="E46" s="10"/>
      <c r="O46" s="123"/>
      <c r="AC46" s="18">
        <v>33</v>
      </c>
      <c r="AD46" s="12"/>
      <c r="AE46" s="19" t="s">
        <v>374</v>
      </c>
      <c r="AF46" s="18">
        <v>100</v>
      </c>
      <c r="AG46" s="14"/>
      <c r="AH46" s="19" t="s">
        <v>374</v>
      </c>
      <c r="AI46" s="18">
        <v>100</v>
      </c>
      <c r="AK46" s="19" t="s">
        <v>374</v>
      </c>
      <c r="AL46" s="18">
        <v>100</v>
      </c>
      <c r="AN46" s="19" t="s">
        <v>374</v>
      </c>
      <c r="AO46" s="18">
        <v>100</v>
      </c>
      <c r="AQ46" s="19" t="s">
        <v>374</v>
      </c>
      <c r="AR46" s="18">
        <v>100</v>
      </c>
      <c r="AT46" s="19" t="s">
        <v>374</v>
      </c>
      <c r="AU46" s="18">
        <v>100</v>
      </c>
      <c r="AW46" s="19" t="s">
        <v>374</v>
      </c>
      <c r="AX46" s="18">
        <v>100</v>
      </c>
    </row>
    <row r="47" spans="5:50" s="7" customFormat="1" x14ac:dyDescent="0.25">
      <c r="E47" s="10"/>
      <c r="O47" s="123"/>
    </row>
    <row r="48" spans="5:50" s="7" customFormat="1" x14ac:dyDescent="0.25">
      <c r="E48" s="10"/>
      <c r="O48" s="123"/>
    </row>
    <row r="49" spans="5:15" s="7" customFormat="1" x14ac:dyDescent="0.25">
      <c r="E49" s="10"/>
      <c r="O49" s="123"/>
    </row>
    <row r="50" spans="5:15" s="7" customFormat="1" x14ac:dyDescent="0.25">
      <c r="E50" s="10"/>
      <c r="O50" s="123"/>
    </row>
    <row r="51" spans="5:15" s="7" customFormat="1" x14ac:dyDescent="0.25">
      <c r="E51" s="10"/>
      <c r="O51" s="123"/>
    </row>
    <row r="52" spans="5:15" s="7" customFormat="1" x14ac:dyDescent="0.25">
      <c r="E52" s="10"/>
      <c r="O52" s="123"/>
    </row>
    <row r="53" spans="5:15" s="7" customFormat="1" x14ac:dyDescent="0.25">
      <c r="E53" s="10"/>
      <c r="O53" s="123"/>
    </row>
    <row r="54" spans="5:15" s="7" customFormat="1" x14ac:dyDescent="0.25">
      <c r="E54" s="10"/>
      <c r="O54" s="123"/>
    </row>
    <row r="55" spans="5:15" s="7" customFormat="1" x14ac:dyDescent="0.25">
      <c r="E55" s="10"/>
      <c r="O55" s="123"/>
    </row>
    <row r="56" spans="5:15" s="7" customFormat="1" x14ac:dyDescent="0.25">
      <c r="E56" s="10"/>
      <c r="O56" s="123"/>
    </row>
    <row r="57" spans="5:15" s="7" customFormat="1" x14ac:dyDescent="0.25">
      <c r="E57" s="10"/>
      <c r="O57" s="123"/>
    </row>
    <row r="58" spans="5:15" s="7" customFormat="1" x14ac:dyDescent="0.25">
      <c r="E58" s="10"/>
      <c r="O58" s="123"/>
    </row>
    <row r="59" spans="5:15" s="7" customFormat="1" x14ac:dyDescent="0.25">
      <c r="E59" s="10"/>
      <c r="O59" s="123"/>
    </row>
  </sheetData>
  <mergeCells count="10">
    <mergeCell ref="E16:E21"/>
    <mergeCell ref="E3:E5"/>
    <mergeCell ref="E6:E8"/>
    <mergeCell ref="E9:E12"/>
    <mergeCell ref="E13:E15"/>
    <mergeCell ref="B3:B5"/>
    <mergeCell ref="B6:B8"/>
    <mergeCell ref="B13:B15"/>
    <mergeCell ref="B9:B12"/>
    <mergeCell ref="B16:B21"/>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F6DF1-BF4D-417A-B203-0E47E15E7FDF}">
  <dimension ref="C2:L34"/>
  <sheetViews>
    <sheetView workbookViewId="0">
      <selection activeCell="S20" sqref="S20"/>
    </sheetView>
  </sheetViews>
  <sheetFormatPr defaultRowHeight="15.75" x14ac:dyDescent="0.25"/>
  <sheetData>
    <row r="2" spans="3:12" x14ac:dyDescent="0.25">
      <c r="C2" t="s">
        <v>273</v>
      </c>
      <c r="D2" t="s">
        <v>303</v>
      </c>
      <c r="E2" t="s">
        <v>158</v>
      </c>
      <c r="K2" t="s">
        <v>273</v>
      </c>
      <c r="L2" t="s">
        <v>158</v>
      </c>
    </row>
    <row r="3" spans="3:12" x14ac:dyDescent="0.25">
      <c r="C3" t="s">
        <v>275</v>
      </c>
      <c r="D3" t="s">
        <v>45</v>
      </c>
      <c r="E3" t="s">
        <v>44</v>
      </c>
      <c r="K3" t="s">
        <v>274</v>
      </c>
      <c r="L3" t="s">
        <v>12</v>
      </c>
    </row>
    <row r="4" spans="3:12" x14ac:dyDescent="0.25">
      <c r="C4" t="s">
        <v>275</v>
      </c>
      <c r="D4" t="s">
        <v>45</v>
      </c>
      <c r="E4" t="s">
        <v>59</v>
      </c>
      <c r="K4" t="s">
        <v>274</v>
      </c>
      <c r="L4" t="s">
        <v>148</v>
      </c>
    </row>
    <row r="5" spans="3:12" x14ac:dyDescent="0.25">
      <c r="C5" t="s">
        <v>275</v>
      </c>
      <c r="D5" t="s">
        <v>45</v>
      </c>
      <c r="E5" t="s">
        <v>64</v>
      </c>
      <c r="K5" t="s">
        <v>274</v>
      </c>
      <c r="L5" t="s">
        <v>492</v>
      </c>
    </row>
    <row r="6" spans="3:12" x14ac:dyDescent="0.25">
      <c r="C6" t="s">
        <v>275</v>
      </c>
      <c r="D6" t="s">
        <v>45</v>
      </c>
      <c r="E6" t="s">
        <v>68</v>
      </c>
      <c r="K6" t="s">
        <v>274</v>
      </c>
      <c r="L6" t="s">
        <v>16</v>
      </c>
    </row>
    <row r="7" spans="3:12" x14ac:dyDescent="0.25">
      <c r="C7" t="s">
        <v>275</v>
      </c>
      <c r="D7" t="s">
        <v>45</v>
      </c>
      <c r="E7" t="s">
        <v>76</v>
      </c>
      <c r="K7" t="s">
        <v>274</v>
      </c>
      <c r="L7" t="s">
        <v>191</v>
      </c>
    </row>
    <row r="8" spans="3:12" x14ac:dyDescent="0.25">
      <c r="C8" t="s">
        <v>277</v>
      </c>
      <c r="D8" t="s">
        <v>45</v>
      </c>
      <c r="E8" t="s">
        <v>84</v>
      </c>
      <c r="K8" t="s">
        <v>275</v>
      </c>
      <c r="L8" t="s">
        <v>44</v>
      </c>
    </row>
    <row r="9" spans="3:12" x14ac:dyDescent="0.25">
      <c r="C9" t="s">
        <v>277</v>
      </c>
      <c r="D9" t="s">
        <v>45</v>
      </c>
      <c r="E9" t="s">
        <v>88</v>
      </c>
      <c r="K9" t="s">
        <v>275</v>
      </c>
      <c r="L9" t="s">
        <v>59</v>
      </c>
    </row>
    <row r="10" spans="3:12" x14ac:dyDescent="0.25">
      <c r="C10" t="s">
        <v>279</v>
      </c>
      <c r="D10" t="s">
        <v>45</v>
      </c>
      <c r="E10" t="s">
        <v>521</v>
      </c>
      <c r="K10" t="s">
        <v>275</v>
      </c>
      <c r="L10" t="s">
        <v>64</v>
      </c>
    </row>
    <row r="11" spans="3:12" x14ac:dyDescent="0.25">
      <c r="C11" t="s">
        <v>279</v>
      </c>
      <c r="D11" t="s">
        <v>45</v>
      </c>
      <c r="E11" t="s">
        <v>269</v>
      </c>
      <c r="K11" t="s">
        <v>275</v>
      </c>
      <c r="L11" t="s">
        <v>68</v>
      </c>
    </row>
    <row r="12" spans="3:12" x14ac:dyDescent="0.25">
      <c r="C12" t="s">
        <v>279</v>
      </c>
      <c r="D12" t="s">
        <v>45</v>
      </c>
      <c r="E12" t="s">
        <v>147</v>
      </c>
      <c r="K12" t="s">
        <v>275</v>
      </c>
      <c r="L12" t="s">
        <v>76</v>
      </c>
    </row>
    <row r="13" spans="3:12" x14ac:dyDescent="0.25">
      <c r="C13" t="s">
        <v>274</v>
      </c>
      <c r="D13" t="s">
        <v>13</v>
      </c>
      <c r="E13" t="s">
        <v>12</v>
      </c>
      <c r="K13" t="s">
        <v>275</v>
      </c>
      <c r="L13" t="s">
        <v>24</v>
      </c>
    </row>
    <row r="14" spans="3:12" x14ac:dyDescent="0.25">
      <c r="C14" t="s">
        <v>275</v>
      </c>
      <c r="D14" t="s">
        <v>13</v>
      </c>
      <c r="E14" t="s">
        <v>24</v>
      </c>
      <c r="K14" t="s">
        <v>275</v>
      </c>
      <c r="L14" t="s">
        <v>276</v>
      </c>
    </row>
    <row r="15" spans="3:12" x14ac:dyDescent="0.25">
      <c r="C15" t="s">
        <v>275</v>
      </c>
      <c r="D15" t="s">
        <v>13</v>
      </c>
      <c r="E15" t="s">
        <v>276</v>
      </c>
      <c r="K15" t="s">
        <v>275</v>
      </c>
      <c r="L15" t="s">
        <v>50</v>
      </c>
    </row>
    <row r="16" spans="3:12" x14ac:dyDescent="0.25">
      <c r="C16" t="s">
        <v>275</v>
      </c>
      <c r="D16" t="s">
        <v>13</v>
      </c>
      <c r="E16" t="s">
        <v>50</v>
      </c>
      <c r="K16" t="s">
        <v>275</v>
      </c>
      <c r="L16" t="s">
        <v>72</v>
      </c>
    </row>
    <row r="17" spans="3:12" x14ac:dyDescent="0.25">
      <c r="C17" t="s">
        <v>275</v>
      </c>
      <c r="D17" t="s">
        <v>13</v>
      </c>
      <c r="E17" t="s">
        <v>72</v>
      </c>
      <c r="K17" t="s">
        <v>275</v>
      </c>
      <c r="L17" t="s">
        <v>210</v>
      </c>
    </row>
    <row r="18" spans="3:12" x14ac:dyDescent="0.25">
      <c r="C18" t="s">
        <v>275</v>
      </c>
      <c r="D18" t="s">
        <v>13</v>
      </c>
      <c r="E18" t="s">
        <v>210</v>
      </c>
      <c r="K18" t="s">
        <v>275</v>
      </c>
      <c r="L18" t="s">
        <v>149</v>
      </c>
    </row>
    <row r="19" spans="3:12" x14ac:dyDescent="0.25">
      <c r="C19" t="s">
        <v>277</v>
      </c>
      <c r="D19" t="s">
        <v>13</v>
      </c>
      <c r="E19" t="s">
        <v>83</v>
      </c>
      <c r="K19" t="s">
        <v>277</v>
      </c>
      <c r="L19" t="s">
        <v>84</v>
      </c>
    </row>
    <row r="20" spans="3:12" x14ac:dyDescent="0.25">
      <c r="C20" t="s">
        <v>277</v>
      </c>
      <c r="D20" t="s">
        <v>13</v>
      </c>
      <c r="E20" t="s">
        <v>112</v>
      </c>
      <c r="K20" t="s">
        <v>277</v>
      </c>
      <c r="L20" t="s">
        <v>88</v>
      </c>
    </row>
    <row r="21" spans="3:12" x14ac:dyDescent="0.25">
      <c r="C21" t="s">
        <v>278</v>
      </c>
      <c r="D21" t="s">
        <v>13</v>
      </c>
      <c r="E21" t="s">
        <v>230</v>
      </c>
      <c r="K21" t="s">
        <v>277</v>
      </c>
      <c r="L21" t="s">
        <v>83</v>
      </c>
    </row>
    <row r="22" spans="3:12" x14ac:dyDescent="0.25">
      <c r="C22" t="s">
        <v>278</v>
      </c>
      <c r="D22" t="s">
        <v>13</v>
      </c>
      <c r="E22" t="s">
        <v>126</v>
      </c>
      <c r="K22" t="s">
        <v>277</v>
      </c>
      <c r="L22" t="s">
        <v>112</v>
      </c>
    </row>
    <row r="23" spans="3:12" x14ac:dyDescent="0.25">
      <c r="C23" t="s">
        <v>278</v>
      </c>
      <c r="D23" t="s">
        <v>13</v>
      </c>
      <c r="E23" t="s">
        <v>413</v>
      </c>
      <c r="K23" t="s">
        <v>277</v>
      </c>
      <c r="L23" t="s">
        <v>98</v>
      </c>
    </row>
    <row r="24" spans="3:12" x14ac:dyDescent="0.25">
      <c r="C24" t="s">
        <v>279</v>
      </c>
      <c r="D24" t="s">
        <v>13</v>
      </c>
      <c r="E24" t="s">
        <v>137</v>
      </c>
      <c r="K24" t="s">
        <v>277</v>
      </c>
      <c r="L24" t="s">
        <v>519</v>
      </c>
    </row>
    <row r="25" spans="3:12" x14ac:dyDescent="0.25">
      <c r="C25" t="s">
        <v>279</v>
      </c>
      <c r="D25" t="s">
        <v>13</v>
      </c>
      <c r="E25" t="s">
        <v>94</v>
      </c>
      <c r="K25" t="s">
        <v>277</v>
      </c>
      <c r="L25" t="s">
        <v>107</v>
      </c>
    </row>
    <row r="26" spans="3:12" x14ac:dyDescent="0.25">
      <c r="C26" t="s">
        <v>274</v>
      </c>
      <c r="D26" t="s">
        <v>5</v>
      </c>
      <c r="E26" t="s">
        <v>148</v>
      </c>
      <c r="K26" t="s">
        <v>278</v>
      </c>
      <c r="L26" t="s">
        <v>230</v>
      </c>
    </row>
    <row r="27" spans="3:12" x14ac:dyDescent="0.25">
      <c r="C27" t="s">
        <v>274</v>
      </c>
      <c r="D27" t="s">
        <v>5</v>
      </c>
      <c r="E27" t="s">
        <v>492</v>
      </c>
      <c r="K27" t="s">
        <v>278</v>
      </c>
      <c r="L27" t="s">
        <v>126</v>
      </c>
    </row>
    <row r="28" spans="3:12" x14ac:dyDescent="0.25">
      <c r="C28" t="s">
        <v>274</v>
      </c>
      <c r="D28" t="s">
        <v>5</v>
      </c>
      <c r="E28" t="s">
        <v>16</v>
      </c>
      <c r="K28" t="s">
        <v>278</v>
      </c>
      <c r="L28" t="s">
        <v>413</v>
      </c>
    </row>
    <row r="29" spans="3:12" x14ac:dyDescent="0.25">
      <c r="C29" t="s">
        <v>274</v>
      </c>
      <c r="D29" t="s">
        <v>5</v>
      </c>
      <c r="E29" t="s">
        <v>191</v>
      </c>
      <c r="K29" t="s">
        <v>278</v>
      </c>
      <c r="L29" t="s">
        <v>122</v>
      </c>
    </row>
    <row r="30" spans="3:12" x14ac:dyDescent="0.25">
      <c r="C30" t="s">
        <v>275</v>
      </c>
      <c r="D30" t="s">
        <v>5</v>
      </c>
      <c r="E30" t="s">
        <v>149</v>
      </c>
      <c r="K30" t="s">
        <v>279</v>
      </c>
      <c r="L30" t="s">
        <v>521</v>
      </c>
    </row>
    <row r="31" spans="3:12" x14ac:dyDescent="0.25">
      <c r="C31" t="s">
        <v>277</v>
      </c>
      <c r="D31" t="s">
        <v>5</v>
      </c>
      <c r="E31" t="s">
        <v>98</v>
      </c>
      <c r="K31" t="s">
        <v>279</v>
      </c>
      <c r="L31" t="s">
        <v>269</v>
      </c>
    </row>
    <row r="32" spans="3:12" x14ac:dyDescent="0.25">
      <c r="C32" t="s">
        <v>277</v>
      </c>
      <c r="D32" t="s">
        <v>5</v>
      </c>
      <c r="E32" t="s">
        <v>519</v>
      </c>
      <c r="K32" t="s">
        <v>279</v>
      </c>
      <c r="L32" t="s">
        <v>147</v>
      </c>
    </row>
    <row r="33" spans="3:12" x14ac:dyDescent="0.25">
      <c r="C33" t="s">
        <v>277</v>
      </c>
      <c r="D33" t="s">
        <v>5</v>
      </c>
      <c r="E33" t="s">
        <v>107</v>
      </c>
      <c r="K33" t="s">
        <v>279</v>
      </c>
      <c r="L33" t="s">
        <v>137</v>
      </c>
    </row>
    <row r="34" spans="3:12" x14ac:dyDescent="0.25">
      <c r="C34" t="s">
        <v>278</v>
      </c>
      <c r="D34" t="s">
        <v>5</v>
      </c>
      <c r="E34" t="s">
        <v>122</v>
      </c>
      <c r="K34" t="s">
        <v>279</v>
      </c>
      <c r="L34" t="s">
        <v>94</v>
      </c>
    </row>
  </sheetData>
  <sortState xmlns:xlrd2="http://schemas.microsoft.com/office/spreadsheetml/2017/richdata2" ref="K3:L34">
    <sortCondition ref="K3:K34"/>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3132E-829B-40D7-A7CA-E6853AD295D5}">
  <sheetPr codeName="Sheet6"/>
  <dimension ref="A1:C13"/>
  <sheetViews>
    <sheetView workbookViewId="0"/>
  </sheetViews>
  <sheetFormatPr defaultRowHeight="15.75" x14ac:dyDescent="0.25"/>
  <cols>
    <col min="1" max="1" width="17.375" bestFit="1" customWidth="1"/>
    <col min="2" max="2" width="13.125" customWidth="1"/>
  </cols>
  <sheetData>
    <row r="1" spans="1:3" x14ac:dyDescent="0.25">
      <c r="C1" t="s">
        <v>412</v>
      </c>
    </row>
    <row r="2" spans="1:3" x14ac:dyDescent="0.25">
      <c r="C2" t="s">
        <v>411</v>
      </c>
    </row>
    <row r="3" spans="1:3" x14ac:dyDescent="0.25">
      <c r="A3" t="s">
        <v>376</v>
      </c>
      <c r="B3" t="s">
        <v>377</v>
      </c>
    </row>
    <row r="4" spans="1:3" x14ac:dyDescent="0.25">
      <c r="C4" t="s">
        <v>379</v>
      </c>
    </row>
    <row r="5" spans="1:3" x14ac:dyDescent="0.25">
      <c r="A5" t="s">
        <v>378</v>
      </c>
      <c r="B5" s="96">
        <v>43671</v>
      </c>
      <c r="C5" t="s">
        <v>381</v>
      </c>
    </row>
    <row r="6" spans="1:3" x14ac:dyDescent="0.25">
      <c r="C6" t="s">
        <v>382</v>
      </c>
    </row>
    <row r="9" spans="1:3" x14ac:dyDescent="0.25">
      <c r="C9" t="s">
        <v>400</v>
      </c>
    </row>
    <row r="10" spans="1:3" x14ac:dyDescent="0.25">
      <c r="C10" t="s">
        <v>401</v>
      </c>
    </row>
    <row r="11" spans="1:3" x14ac:dyDescent="0.25">
      <c r="C11" t="s">
        <v>408</v>
      </c>
    </row>
    <row r="12" spans="1:3" x14ac:dyDescent="0.25">
      <c r="C12" t="s">
        <v>409</v>
      </c>
    </row>
    <row r="13" spans="1:3" x14ac:dyDescent="0.25">
      <c r="C13" t="s">
        <v>410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8271A332D96CD438BAECA4AC23E234A" ma:contentTypeVersion="11" ma:contentTypeDescription="Create a new document." ma:contentTypeScope="" ma:versionID="54c3efadefe2a3bc83b0e48a4064ef2a">
  <xsd:schema xmlns:xsd="http://www.w3.org/2001/XMLSchema" xmlns:xs="http://www.w3.org/2001/XMLSchema" xmlns:p="http://schemas.microsoft.com/office/2006/metadata/properties" xmlns:ns3="79d8ff95-0ebd-46cb-8360-97318506dc9e" xmlns:ns4="e7807545-4cd5-4eeb-8ae5-5da6dabcfec7" targetNamespace="http://schemas.microsoft.com/office/2006/metadata/properties" ma:root="true" ma:fieldsID="bb6838d9779630cd299a19ffbe84e720" ns3:_="" ns4:_="">
    <xsd:import namespace="79d8ff95-0ebd-46cb-8360-97318506dc9e"/>
    <xsd:import namespace="e7807545-4cd5-4eeb-8ae5-5da6dabcfec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d8ff95-0ebd-46cb-8360-97318506dc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807545-4cd5-4eeb-8ae5-5da6dabcfec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c D A A B Q S w M E F A A C A A g A g W D 9 T u T i l F S n A A A A + Q A A A B I A H A B D b 2 5 m a W c v U G F j a 2 F n Z S 5 4 b W w g o h g A K K A U A A A A A A A A A A A A A A A A A A A A A A A A A A A A h Y 8 x D o I w G E a v Q r r T l h L R k J 8 y u E p i Y m J Y m 1 K h E Y q h x X I 3 B 4 / k F S R R 1 M 3 x e 3 n D + x 6 3 O + R T 1 w Z X N V j d m w x F m K J A G d l X 2 t Q Z G t 0 p 3 K C c w 1 7 I s 6 h V M M v G p p O t M t Q 4 d 0 k J 8 d 5 j H + N + q A m j N C J l s T v I R n U C f W T 9 X w 6 1 s U 4 Y q R C H 4 y u G M 5 w k e B W v E x w l j A F Z O B T a f B 0 2 J 2 M K 5 A f C d m z d O C i u b F i U Q J Y J 5 H 2 D P w F Q S w M E F A A C A A g A g W D 9 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F g / U 4 o i k e 4 D g A A A B E A A A A T A B w A R m 9 y b X V s Y X M v U 2 V j d G l v b j E u b S C i G A A o o B Q A A A A A A A A A A A A A A A A A A A A A A A A A A A A r T k 0 u y c z P U w i G 0 I b W A F B L A Q I t A B Q A A g A I A I F g / U 7 k 4 p R U p w A A A P k A A A A S A A A A A A A A A A A A A A A A A A A A A A B D b 2 5 m a W c v U G F j a 2 F n Z S 5 4 b W x Q S w E C L Q A U A A I A C A C B Y P 1 O D 8 r p q 6 Q A A A D p A A A A E w A A A A A A A A A A A A A A A A D z A A A A W 0 N v b n R l b n R f V H l w Z X N d L n h t b F B L A Q I t A B Q A A g A I A I F g / U 4 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z 4 B 0 P a y 4 i R Z f 0 N 6 2 B J 8 N 4 A A A A A A I A A A A A A A N m A A D A A A A A E A A A A O T Z w 1 Q 9 + z w W e / t 8 1 3 g w N / w A A A A A B I A A A K A A A A A Q A A A A O W C + 9 y n T m f c k r m 4 X s V b Y t 1 A A A A B F p t g 3 m o D m h 3 2 b 1 H w P w q N j 5 z N J p r w b s g m 8 i z n w P Z O h 3 J C d e / 3 E y I g l n B H I 2 A C D E v v 1 E V E b k u t F z 7 / L i e l 7 l r F H / / a e I b K z f S / 4 L S l 3 V Q D O d R Q A A A B a r F P y F B k i c 4 O r l 0 V a b z e o W c v V Z A = = < / D a t a M a s h u p > 
</file>

<file path=customXml/itemProps1.xml><?xml version="1.0" encoding="utf-8"?>
<ds:datastoreItem xmlns:ds="http://schemas.openxmlformats.org/officeDocument/2006/customXml" ds:itemID="{5C977A5E-A396-4BF8-A009-3EE47DCDC1D3}">
  <ds:schemaRefs>
    <ds:schemaRef ds:uri="http://schemas.microsoft.com/office/2006/metadata/properties"/>
    <ds:schemaRef ds:uri="http://purl.org/dc/terms/"/>
    <ds:schemaRef ds:uri="http://purl.org/dc/elements/1.1/"/>
    <ds:schemaRef ds:uri="http://schemas.microsoft.com/office/2006/documentManagement/types"/>
    <ds:schemaRef ds:uri="http://purl.org/dc/dcmitype/"/>
    <ds:schemaRef ds:uri="http://schemas.microsoft.com/office/infopath/2007/PartnerControls"/>
    <ds:schemaRef ds:uri="http://www.w3.org/XML/1998/namespace"/>
    <ds:schemaRef ds:uri="http://schemas.openxmlformats.org/package/2006/metadata/core-properties"/>
    <ds:schemaRef ds:uri="e7807545-4cd5-4eeb-8ae5-5da6dabcfec7"/>
    <ds:schemaRef ds:uri="79d8ff95-0ebd-46cb-8360-97318506dc9e"/>
  </ds:schemaRefs>
</ds:datastoreItem>
</file>

<file path=customXml/itemProps2.xml><?xml version="1.0" encoding="utf-8"?>
<ds:datastoreItem xmlns:ds="http://schemas.openxmlformats.org/officeDocument/2006/customXml" ds:itemID="{220C9B64-9317-450D-9E00-B59B4BB0B7BC}">
  <ds:schemaRefs>
    <ds:schemaRef ds:uri="http://schemas.microsoft.com/sharepoint/v3/contenttype/forms"/>
  </ds:schemaRefs>
</ds:datastoreItem>
</file>

<file path=customXml/itemProps3.xml><?xml version="1.0" encoding="utf-8"?>
<ds:datastoreItem xmlns:ds="http://schemas.openxmlformats.org/officeDocument/2006/customXml" ds:itemID="{5B601E3C-299D-4804-99FC-E68D788747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d8ff95-0ebd-46cb-8360-97318506dc9e"/>
    <ds:schemaRef ds:uri="e7807545-4cd5-4eeb-8ae5-5da6dabcfe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1DC42E6-94F3-4DB6-A2B6-98867471C54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Configuracion</vt:lpstr>
      <vt:lpstr>Criterios</vt:lpstr>
      <vt:lpstr>Procesos</vt:lpstr>
      <vt:lpstr>Graficos</vt:lpstr>
      <vt:lpstr>Alertas</vt:lpstr>
      <vt:lpstr>Sheet2</vt:lpstr>
      <vt:lpstr>metadatos</vt:lpstr>
      <vt:lpstr>Criterios!Print_Area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Carlos Francisco Sandoval Escudero</cp:lastModifiedBy>
  <cp:lastPrinted>2019-10-14T18:55:06Z</cp:lastPrinted>
  <dcterms:created xsi:type="dcterms:W3CDTF">2017-09-06T15:04:50Z</dcterms:created>
  <dcterms:modified xsi:type="dcterms:W3CDTF">2021-01-14T10:59:20Z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0x010100D8271A332D96CD438BAECA4AC23E234A</vt:lpwstr>
  </property>
</Properties>
</file>